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440"/>
  </bookViews>
  <sheets>
    <sheet name="Summary" sheetId="4" r:id="rId1"/>
    <sheet name="F&amp;F day" sheetId="9" r:id="rId2"/>
    <sheet name="Cash Book" sheetId="1" r:id="rId3"/>
    <sheet name="Ammo" sheetId="10" r:id="rId4"/>
    <sheet name="Individual accounts" sheetId="2" r:id="rId5"/>
    <sheet name="Brochure invoices" sheetId="3" r:id="rId6"/>
    <sheet name="Tour Contributions" sheetId="7" state="hidden" r:id="rId7"/>
    <sheet name="Corporate days" sheetId="5" r:id="rId8"/>
    <sheet name="Auction details" sheetId="8" r:id="rId9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1" i="2" l="1"/>
  <c r="D90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F82" i="2"/>
  <c r="G82" i="2"/>
  <c r="H82" i="2"/>
  <c r="H89" i="2" l="1"/>
  <c r="E89" i="2"/>
  <c r="N146" i="1"/>
  <c r="X146" i="1"/>
  <c r="AJ146" i="1"/>
  <c r="AE177" i="1" l="1"/>
  <c r="N169" i="1"/>
  <c r="G195" i="1" l="1"/>
  <c r="J3" i="1" s="1"/>
  <c r="D85" i="2"/>
  <c r="D3" i="2" s="1"/>
  <c r="D18" i="2"/>
  <c r="D17" i="2"/>
  <c r="D30" i="2" l="1"/>
  <c r="D29" i="2"/>
  <c r="E83" i="2"/>
  <c r="F83" i="2"/>
  <c r="I83" i="2"/>
  <c r="J83" i="2"/>
  <c r="M83" i="2"/>
  <c r="N83" i="2"/>
  <c r="P83" i="2"/>
  <c r="R83" i="2"/>
  <c r="S83" i="2"/>
  <c r="T83" i="2"/>
  <c r="U83" i="2"/>
  <c r="V83" i="2"/>
  <c r="W83" i="2"/>
  <c r="Y83" i="2"/>
  <c r="D12" i="2"/>
  <c r="D16" i="2"/>
  <c r="D19" i="2"/>
  <c r="D20" i="2"/>
  <c r="D21" i="2"/>
  <c r="D22" i="2"/>
  <c r="D23" i="2"/>
  <c r="D25" i="2"/>
  <c r="D27" i="2"/>
  <c r="D28" i="2"/>
  <c r="D36" i="2"/>
  <c r="D39" i="2"/>
  <c r="D40" i="2"/>
  <c r="D41" i="2"/>
  <c r="D42" i="2"/>
  <c r="D43" i="2"/>
  <c r="D44" i="2"/>
  <c r="D45" i="2"/>
  <c r="D46" i="2"/>
  <c r="D47" i="2"/>
  <c r="D57" i="2"/>
  <c r="D58" i="2"/>
  <c r="D59" i="2"/>
  <c r="D61" i="2"/>
  <c r="D63" i="2"/>
  <c r="D64" i="2"/>
  <c r="D65" i="2"/>
  <c r="D66" i="2"/>
  <c r="D67" i="2"/>
  <c r="D68" i="2"/>
  <c r="D69" i="2"/>
  <c r="D70" i="2"/>
  <c r="D71" i="2"/>
  <c r="D72" i="2"/>
  <c r="D75" i="2"/>
  <c r="D76" i="2"/>
  <c r="D77" i="2"/>
  <c r="D78" i="2"/>
  <c r="D79" i="2"/>
  <c r="D80" i="2"/>
  <c r="D81" i="2"/>
  <c r="H2" i="10"/>
  <c r="G2" i="10"/>
  <c r="F2" i="10"/>
  <c r="F24" i="10" s="1"/>
  <c r="E2" i="10"/>
  <c r="E24" i="10" s="1"/>
  <c r="E48" i="2" s="1"/>
  <c r="D48" i="2" s="1"/>
  <c r="F38" i="2"/>
  <c r="E38" i="2"/>
  <c r="Y38" i="2"/>
  <c r="X38" i="2"/>
  <c r="W38" i="2"/>
  <c r="V38" i="2"/>
  <c r="U38" i="2"/>
  <c r="S38" i="2"/>
  <c r="R38" i="2"/>
  <c r="Q38" i="2"/>
  <c r="P38" i="2"/>
  <c r="O38" i="2"/>
  <c r="N38" i="2"/>
  <c r="M38" i="2"/>
  <c r="J38" i="2"/>
  <c r="I38" i="2"/>
  <c r="G38" i="2"/>
  <c r="D2" i="10"/>
  <c r="D23" i="10"/>
  <c r="B23" i="10"/>
  <c r="C23" i="10"/>
  <c r="C24" i="10" s="1"/>
  <c r="G31" i="2"/>
  <c r="B24" i="10"/>
  <c r="D24" i="10"/>
  <c r="E52" i="2"/>
  <c r="F23" i="10"/>
  <c r="G23" i="10"/>
  <c r="G24" i="10" s="1"/>
  <c r="H23" i="10"/>
  <c r="H24" i="10" s="1"/>
  <c r="E23" i="10"/>
  <c r="Y60" i="2"/>
  <c r="X60" i="2"/>
  <c r="S60" i="2"/>
  <c r="P60" i="2"/>
  <c r="O60" i="2"/>
  <c r="L60" i="2"/>
  <c r="K60" i="2"/>
  <c r="I60" i="2"/>
  <c r="F60" i="2"/>
  <c r="E60" i="2"/>
  <c r="Y52" i="2"/>
  <c r="X52" i="2"/>
  <c r="U52" i="2"/>
  <c r="S52" i="2"/>
  <c r="Q52" i="2"/>
  <c r="P52" i="2"/>
  <c r="O52" i="2"/>
  <c r="L52" i="2"/>
  <c r="K52" i="2"/>
  <c r="D52" i="2" s="1"/>
  <c r="I52" i="2"/>
  <c r="F52" i="2"/>
  <c r="D73" i="2"/>
  <c r="G182" i="1"/>
  <c r="E74" i="2"/>
  <c r="D74" i="2" s="1"/>
  <c r="N164" i="1"/>
  <c r="G3" i="9"/>
  <c r="G5" i="9"/>
  <c r="G6" i="9"/>
  <c r="G7" i="9"/>
  <c r="G11" i="9"/>
  <c r="G12" i="9"/>
  <c r="G13" i="9"/>
  <c r="G14" i="9"/>
  <c r="G17" i="9"/>
  <c r="G18" i="9"/>
  <c r="G21" i="9"/>
  <c r="G22" i="9"/>
  <c r="G25" i="9"/>
  <c r="G26" i="9"/>
  <c r="G29" i="9"/>
  <c r="G30" i="9"/>
  <c r="G33" i="9"/>
  <c r="G34" i="9"/>
  <c r="G37" i="9"/>
  <c r="G38" i="9"/>
  <c r="G41" i="9"/>
  <c r="G42" i="9"/>
  <c r="G2" i="9"/>
  <c r="F4" i="9"/>
  <c r="M3" i="9" s="1"/>
  <c r="F5" i="9"/>
  <c r="F8" i="9"/>
  <c r="G8" i="9" s="1"/>
  <c r="F9" i="9"/>
  <c r="M4" i="9" s="1"/>
  <c r="F10" i="9"/>
  <c r="G10" i="9" s="1"/>
  <c r="F14" i="9"/>
  <c r="M5" i="9" s="1"/>
  <c r="F15" i="9"/>
  <c r="M6" i="9" s="1"/>
  <c r="F16" i="9"/>
  <c r="G16" i="9" s="1"/>
  <c r="F17" i="9"/>
  <c r="F18" i="9"/>
  <c r="F19" i="9"/>
  <c r="G19" i="9" s="1"/>
  <c r="F20" i="9"/>
  <c r="M7" i="9" s="1"/>
  <c r="F21" i="9"/>
  <c r="F22" i="9"/>
  <c r="F23" i="9"/>
  <c r="G23" i="9" s="1"/>
  <c r="F24" i="9"/>
  <c r="G24" i="9" s="1"/>
  <c r="F25" i="9"/>
  <c r="F26" i="9"/>
  <c r="M9" i="9" s="1"/>
  <c r="F27" i="9"/>
  <c r="G27" i="9" s="1"/>
  <c r="F28" i="9"/>
  <c r="G28" i="9" s="1"/>
  <c r="F29" i="9"/>
  <c r="F30" i="9"/>
  <c r="F31" i="9"/>
  <c r="G31" i="9" s="1"/>
  <c r="F32" i="9"/>
  <c r="G32" i="9" s="1"/>
  <c r="F33" i="9"/>
  <c r="F34" i="9"/>
  <c r="F35" i="9"/>
  <c r="G35" i="9" s="1"/>
  <c r="F36" i="9"/>
  <c r="G36" i="9" s="1"/>
  <c r="F37" i="9"/>
  <c r="F38" i="9"/>
  <c r="F39" i="9"/>
  <c r="G39" i="9" s="1"/>
  <c r="F40" i="9"/>
  <c r="G40" i="9" s="1"/>
  <c r="F41" i="9"/>
  <c r="F42" i="9"/>
  <c r="F44" i="9"/>
  <c r="M10" i="9" s="1"/>
  <c r="F45" i="9"/>
  <c r="G45" i="9" s="1"/>
  <c r="G181" i="1"/>
  <c r="N181" i="1" s="1"/>
  <c r="G180" i="1"/>
  <c r="G179" i="1"/>
  <c r="N179" i="1" s="1"/>
  <c r="G178" i="1"/>
  <c r="N178" i="1" s="1"/>
  <c r="G177" i="1"/>
  <c r="N177" i="1" s="1"/>
  <c r="G176" i="1"/>
  <c r="G175" i="1"/>
  <c r="N175" i="1" s="1"/>
  <c r="G174" i="1"/>
  <c r="N174" i="1" s="1"/>
  <c r="G173" i="1"/>
  <c r="N173" i="1" s="1"/>
  <c r="G172" i="1"/>
  <c r="N21" i="1"/>
  <c r="N183" i="1"/>
  <c r="E62" i="2"/>
  <c r="X62" i="2"/>
  <c r="Y62" i="2"/>
  <c r="S62" i="2"/>
  <c r="P62" i="2"/>
  <c r="O62" i="2"/>
  <c r="L62" i="2"/>
  <c r="K62" i="2"/>
  <c r="I62" i="2"/>
  <c r="F62" i="2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2" i="9"/>
  <c r="D26" i="2"/>
  <c r="D56" i="2"/>
  <c r="D37" i="2"/>
  <c r="D54" i="2"/>
  <c r="D55" i="2"/>
  <c r="N120" i="1"/>
  <c r="N126" i="1"/>
  <c r="D49" i="2"/>
  <c r="D13" i="8"/>
  <c r="D35" i="2"/>
  <c r="E12" i="8"/>
  <c r="G83" i="2" s="1"/>
  <c r="E11" i="8"/>
  <c r="Q83" i="2" s="1"/>
  <c r="E10" i="8"/>
  <c r="K83" i="2" s="1"/>
  <c r="E9" i="8"/>
  <c r="L83" i="2" s="1"/>
  <c r="E8" i="8"/>
  <c r="O83" i="2" s="1"/>
  <c r="E7" i="8"/>
  <c r="X83" i="2" s="1"/>
  <c r="N59" i="1"/>
  <c r="F31" i="2"/>
  <c r="I31" i="2"/>
  <c r="J31" i="2"/>
  <c r="J84" i="2" s="1"/>
  <c r="J89" i="2" s="1"/>
  <c r="K31" i="2"/>
  <c r="L31" i="2"/>
  <c r="M31" i="2"/>
  <c r="M84" i="2" s="1"/>
  <c r="M89" i="2" s="1"/>
  <c r="N31" i="2"/>
  <c r="N84" i="2" s="1"/>
  <c r="N89" i="2" s="1"/>
  <c r="O31" i="2"/>
  <c r="P31" i="2"/>
  <c r="Q31" i="2"/>
  <c r="R31" i="2"/>
  <c r="R84" i="2" s="1"/>
  <c r="R89" i="2" s="1"/>
  <c r="S31" i="2"/>
  <c r="T31" i="2"/>
  <c r="T84" i="2" s="1"/>
  <c r="T89" i="2" s="1"/>
  <c r="U31" i="2"/>
  <c r="V31" i="2"/>
  <c r="V84" i="2" s="1"/>
  <c r="V89" i="2" s="1"/>
  <c r="W31" i="2"/>
  <c r="W84" i="2" s="1"/>
  <c r="W89" i="2" s="1"/>
  <c r="X31" i="2"/>
  <c r="E31" i="2"/>
  <c r="N28" i="1"/>
  <c r="N29" i="1"/>
  <c r="N30" i="1"/>
  <c r="N31" i="1"/>
  <c r="N32" i="1"/>
  <c r="A1" i="3"/>
  <c r="A1" i="2"/>
  <c r="B1" i="1"/>
  <c r="A1" i="8"/>
  <c r="A1" i="5"/>
  <c r="A1" i="7"/>
  <c r="Q4" i="1"/>
  <c r="C8" i="4" s="1"/>
  <c r="E8" i="5"/>
  <c r="G8" i="5" s="1"/>
  <c r="E7" i="5"/>
  <c r="G7" i="5" s="1"/>
  <c r="H7" i="1"/>
  <c r="S4" i="1"/>
  <c r="C11" i="4" s="1"/>
  <c r="D24" i="2"/>
  <c r="BF82" i="2"/>
  <c r="AJ82" i="2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1" i="1"/>
  <c r="N122" i="1"/>
  <c r="N123" i="1"/>
  <c r="N124" i="1"/>
  <c r="N125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5" i="1"/>
  <c r="N166" i="1"/>
  <c r="N167" i="1"/>
  <c r="N168" i="1"/>
  <c r="N170" i="1"/>
  <c r="N171" i="1"/>
  <c r="N176" i="1"/>
  <c r="N180" i="1"/>
  <c r="N182" i="1"/>
  <c r="N184" i="1"/>
  <c r="N185" i="1"/>
  <c r="N186" i="1"/>
  <c r="N187" i="1"/>
  <c r="N188" i="1"/>
  <c r="N189" i="1"/>
  <c r="N190" i="1"/>
  <c r="N191" i="1"/>
  <c r="N192" i="1"/>
  <c r="N193" i="1"/>
  <c r="N196" i="1"/>
  <c r="N197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7" i="1"/>
  <c r="N98" i="1"/>
  <c r="N99" i="1"/>
  <c r="N100" i="1"/>
  <c r="N101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8" i="1"/>
  <c r="N57" i="1"/>
  <c r="N56" i="1"/>
  <c r="N55" i="1"/>
  <c r="N54" i="1"/>
  <c r="N53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27" i="1"/>
  <c r="N26" i="1"/>
  <c r="N25" i="1"/>
  <c r="N24" i="1"/>
  <c r="N23" i="1"/>
  <c r="N22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52" i="1"/>
  <c r="L468" i="1"/>
  <c r="I14" i="4" s="1"/>
  <c r="D10" i="2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7" i="7"/>
  <c r="D3" i="7"/>
  <c r="P3" i="1" s="1"/>
  <c r="I34" i="7"/>
  <c r="I37" i="7"/>
  <c r="K34" i="7"/>
  <c r="K37" i="7" s="1"/>
  <c r="L34" i="7"/>
  <c r="L37" i="7"/>
  <c r="N34" i="7"/>
  <c r="O34" i="7"/>
  <c r="O37" i="7" s="1"/>
  <c r="P34" i="7"/>
  <c r="P37" i="7"/>
  <c r="Q34" i="7"/>
  <c r="Q37" i="7" s="1"/>
  <c r="T34" i="7"/>
  <c r="T37" i="7"/>
  <c r="S34" i="7"/>
  <c r="S37" i="7" s="1"/>
  <c r="R34" i="7"/>
  <c r="R37" i="7"/>
  <c r="Y34" i="7"/>
  <c r="Y37" i="7" s="1"/>
  <c r="X34" i="7"/>
  <c r="X37" i="7"/>
  <c r="W34" i="7"/>
  <c r="AC34" i="7"/>
  <c r="AB34" i="7"/>
  <c r="AA34" i="7"/>
  <c r="AG34" i="7"/>
  <c r="AG37" i="7" s="1"/>
  <c r="AF34" i="7"/>
  <c r="AF37" i="7"/>
  <c r="AE34" i="7"/>
  <c r="AE37" i="7" s="1"/>
  <c r="AH34" i="7"/>
  <c r="AI34" i="7"/>
  <c r="AJ34" i="7"/>
  <c r="AK34" i="7"/>
  <c r="AL34" i="7"/>
  <c r="AM34" i="7"/>
  <c r="AN34" i="7"/>
  <c r="AO34" i="7"/>
  <c r="AP34" i="7"/>
  <c r="AQ34" i="7"/>
  <c r="AR34" i="7"/>
  <c r="AS34" i="7"/>
  <c r="AT34" i="7"/>
  <c r="AU34" i="7"/>
  <c r="AV34" i="7"/>
  <c r="AW34" i="7"/>
  <c r="AX34" i="7"/>
  <c r="AY34" i="7"/>
  <c r="AZ34" i="7"/>
  <c r="BA34" i="7"/>
  <c r="BB34" i="7"/>
  <c r="BC34" i="7"/>
  <c r="BD34" i="7"/>
  <c r="BE34" i="7"/>
  <c r="BF34" i="7"/>
  <c r="BG34" i="7"/>
  <c r="BH34" i="7"/>
  <c r="BI34" i="7"/>
  <c r="BJ34" i="7"/>
  <c r="BK34" i="7"/>
  <c r="BL34" i="7"/>
  <c r="BM34" i="7"/>
  <c r="D15" i="2"/>
  <c r="D13" i="2"/>
  <c r="AB82" i="2"/>
  <c r="BO82" i="2"/>
  <c r="BN82" i="2"/>
  <c r="BM82" i="2"/>
  <c r="BL82" i="2"/>
  <c r="BK82" i="2"/>
  <c r="BJ82" i="2"/>
  <c r="BI82" i="2"/>
  <c r="BH82" i="2"/>
  <c r="BG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I82" i="2"/>
  <c r="AH82" i="2"/>
  <c r="AG82" i="2"/>
  <c r="AF82" i="2"/>
  <c r="AE82" i="2"/>
  <c r="AD82" i="2"/>
  <c r="AC82" i="2"/>
  <c r="AA82" i="2"/>
  <c r="Z82" i="2"/>
  <c r="D34" i="2"/>
  <c r="D32" i="2"/>
  <c r="D33" i="2"/>
  <c r="D14" i="2"/>
  <c r="D9" i="2"/>
  <c r="D7" i="2"/>
  <c r="D8" i="2"/>
  <c r="D11" i="2"/>
  <c r="AI4" i="1"/>
  <c r="C30" i="4" s="1"/>
  <c r="U4" i="1"/>
  <c r="C13" i="4" s="1"/>
  <c r="I6" i="3"/>
  <c r="I7" i="3"/>
  <c r="I8" i="3"/>
  <c r="I9" i="3"/>
  <c r="I2" i="3" s="1"/>
  <c r="I8" i="4" s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R4" i="1"/>
  <c r="H2" i="3"/>
  <c r="G2" i="3"/>
  <c r="AH4" i="1"/>
  <c r="AD34" i="7"/>
  <c r="AD37" i="7" s="1"/>
  <c r="AC37" i="7"/>
  <c r="AB37" i="7"/>
  <c r="AA37" i="7"/>
  <c r="Z34" i="7"/>
  <c r="Z37" i="7"/>
  <c r="W37" i="7"/>
  <c r="V34" i="7"/>
  <c r="V37" i="7" s="1"/>
  <c r="U34" i="7"/>
  <c r="U37" i="7" s="1"/>
  <c r="N37" i="7"/>
  <c r="M34" i="7"/>
  <c r="M37" i="7"/>
  <c r="J34" i="7"/>
  <c r="J37" i="7" s="1"/>
  <c r="H34" i="7"/>
  <c r="H37" i="7"/>
  <c r="G34" i="7"/>
  <c r="G37" i="7" s="1"/>
  <c r="F34" i="7"/>
  <c r="F37" i="7"/>
  <c r="E34" i="7"/>
  <c r="E37" i="7" s="1"/>
  <c r="X4" i="1"/>
  <c r="C18" i="4" s="1"/>
  <c r="D20" i="4" s="1"/>
  <c r="V4" i="1"/>
  <c r="C12" i="4" s="1"/>
  <c r="W4" i="1"/>
  <c r="C14" i="4" s="1"/>
  <c r="Y4" i="1"/>
  <c r="C22" i="4" s="1"/>
  <c r="Z4" i="1"/>
  <c r="C23" i="4" s="1"/>
  <c r="AC4" i="1"/>
  <c r="C24" i="4" s="1"/>
  <c r="AA4" i="1"/>
  <c r="AB4" i="1"/>
  <c r="AD4" i="1"/>
  <c r="C26" i="4" s="1"/>
  <c r="AE4" i="1"/>
  <c r="C27" i="4" s="1"/>
  <c r="AF4" i="1"/>
  <c r="C28" i="4" s="1"/>
  <c r="AG4" i="1"/>
  <c r="C29" i="4" s="1"/>
  <c r="AJ4" i="1"/>
  <c r="C31" i="4" s="1"/>
  <c r="D2" i="4"/>
  <c r="N96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D39" i="7"/>
  <c r="G3" i="5"/>
  <c r="Q3" i="1" s="1"/>
  <c r="D40" i="7"/>
  <c r="H39" i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N198" i="1"/>
  <c r="E4" i="1"/>
  <c r="I20" i="4" s="1"/>
  <c r="N195" i="1"/>
  <c r="C25" i="4" l="1"/>
  <c r="D33" i="4" s="1"/>
  <c r="G2" i="5"/>
  <c r="G1" i="5" s="1"/>
  <c r="I16" i="4"/>
  <c r="C10" i="4"/>
  <c r="F194" i="1"/>
  <c r="N194" i="1" s="1"/>
  <c r="D60" i="2"/>
  <c r="D38" i="2"/>
  <c r="D62" i="2"/>
  <c r="V90" i="2"/>
  <c r="R90" i="2"/>
  <c r="N90" i="2"/>
  <c r="J90" i="2"/>
  <c r="M90" i="2"/>
  <c r="T90" i="2"/>
  <c r="W90" i="2"/>
  <c r="N172" i="1"/>
  <c r="D2" i="2"/>
  <c r="I51" i="2"/>
  <c r="K51" i="2"/>
  <c r="L51" i="2"/>
  <c r="Q51" i="2"/>
  <c r="X51" i="2"/>
  <c r="Y51" i="2"/>
  <c r="O51" i="2"/>
  <c r="P51" i="2"/>
  <c r="S51" i="2"/>
  <c r="E51" i="2"/>
  <c r="F51" i="2"/>
  <c r="U51" i="2"/>
  <c r="K50" i="2"/>
  <c r="L50" i="2"/>
  <c r="X50" i="2"/>
  <c r="Y50" i="2"/>
  <c r="P50" i="2"/>
  <c r="S50" i="2"/>
  <c r="E50" i="2"/>
  <c r="F50" i="2"/>
  <c r="U50" i="2"/>
  <c r="I50" i="2"/>
  <c r="G84" i="2"/>
  <c r="G89" i="2" s="1"/>
  <c r="E53" i="2"/>
  <c r="F53" i="2"/>
  <c r="U53" i="2"/>
  <c r="I53" i="2"/>
  <c r="K53" i="2"/>
  <c r="L53" i="2"/>
  <c r="Q53" i="2"/>
  <c r="X53" i="2"/>
  <c r="Y53" i="2"/>
  <c r="O53" i="2"/>
  <c r="P53" i="2"/>
  <c r="S53" i="2"/>
  <c r="G9" i="9"/>
  <c r="M8" i="9"/>
  <c r="E13" i="8"/>
  <c r="G20" i="9"/>
  <c r="G4" i="9"/>
  <c r="G44" i="9"/>
  <c r="G15" i="9"/>
  <c r="D31" i="2"/>
  <c r="H194" i="1" l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8" i="1" s="1"/>
  <c r="I15" i="4" s="1"/>
  <c r="J17" i="4" s="1"/>
  <c r="E82" i="2"/>
  <c r="U84" i="2"/>
  <c r="Q84" i="2"/>
  <c r="Q89" i="2" s="1"/>
  <c r="F84" i="2"/>
  <c r="F89" i="2" s="1"/>
  <c r="P84" i="2"/>
  <c r="P89" i="2" s="1"/>
  <c r="Y84" i="2"/>
  <c r="Y89" i="2" s="1"/>
  <c r="X84" i="2"/>
  <c r="X89" i="2" s="1"/>
  <c r="O84" i="2"/>
  <c r="O89" i="2" s="1"/>
  <c r="I84" i="2"/>
  <c r="I89" i="2" s="1"/>
  <c r="S84" i="2"/>
  <c r="S89" i="2" s="1"/>
  <c r="L84" i="2"/>
  <c r="L89" i="2" s="1"/>
  <c r="K84" i="2"/>
  <c r="K89" i="2" s="1"/>
  <c r="Q90" i="2"/>
  <c r="G90" i="2"/>
  <c r="D51" i="2"/>
  <c r="D53" i="2"/>
  <c r="D50" i="2"/>
  <c r="T4" i="1"/>
  <c r="C9" i="4" s="1"/>
  <c r="E84" i="2"/>
  <c r="U89" i="2" l="1"/>
  <c r="U90" i="2" s="1"/>
  <c r="J2" i="1"/>
  <c r="J1" i="1" s="1"/>
  <c r="P4" i="1"/>
  <c r="N76" i="1"/>
  <c r="D1" i="2" l="1"/>
  <c r="C1" i="2" s="1"/>
  <c r="D2" i="7"/>
  <c r="D1" i="7" s="1"/>
  <c r="C1" i="7" s="1"/>
  <c r="P1" i="1"/>
  <c r="C7" i="4"/>
  <c r="D16" i="4" s="1"/>
  <c r="D36" i="4" s="1"/>
  <c r="J31" i="4" s="1"/>
  <c r="Y86" i="2" l="1"/>
  <c r="Y90" i="2" s="1"/>
  <c r="O86" i="2"/>
  <c r="O90" i="2" s="1"/>
  <c r="F86" i="2"/>
  <c r="F90" i="2" s="1"/>
  <c r="X86" i="2"/>
  <c r="X90" i="2" s="1"/>
  <c r="L86" i="2"/>
  <c r="L90" i="2" s="1"/>
  <c r="E86" i="2"/>
  <c r="S86" i="2"/>
  <c r="S90" i="2" s="1"/>
  <c r="K86" i="2"/>
  <c r="K90" i="2" s="1"/>
  <c r="P86" i="2"/>
  <c r="P90" i="2" s="1"/>
  <c r="I86" i="2"/>
  <c r="I90" i="2" s="1"/>
  <c r="E90" i="2" l="1"/>
  <c r="I10" i="4"/>
  <c r="J12" i="4" s="1"/>
  <c r="I19" i="4"/>
  <c r="J22" i="4" s="1"/>
  <c r="J26" i="4" l="1"/>
  <c r="J33" i="4" s="1"/>
</calcChain>
</file>

<file path=xl/comments1.xml><?xml version="1.0" encoding="utf-8"?>
<comments xmlns="http://schemas.openxmlformats.org/spreadsheetml/2006/main">
  <authors>
    <author>Lcheek</author>
  </authors>
  <commentList>
    <comment ref="G25" authorId="0">
      <text>
        <r>
          <rPr>
            <b/>
            <sz val="9"/>
            <color indexed="81"/>
            <rFont val="Tahoma"/>
            <charset val="1"/>
          </rPr>
          <t xml:space="preserve">Lcheek:
</t>
        </r>
        <r>
          <rPr>
            <sz val="9"/>
            <color indexed="81"/>
            <rFont val="Tahoma"/>
            <charset val="1"/>
          </rPr>
          <t>Paid from savings account to personal account and then to Amie Clarke - See 'bank statement proving laserware 1 and receipt 1 for evidence of payment to Amie Clarke from personal account</t>
        </r>
      </text>
    </comment>
    <comment ref="G26" authorId="0">
      <text>
        <r>
          <rPr>
            <b/>
            <sz val="9"/>
            <color indexed="81"/>
            <rFont val="Tahoma"/>
            <charset val="1"/>
          </rPr>
          <t>Lcheek:</t>
        </r>
        <r>
          <rPr>
            <sz val="9"/>
            <color indexed="81"/>
            <rFont val="Tahoma"/>
            <charset val="1"/>
          </rPr>
          <t xml:space="preserve">
Lcheek:
Paid from savings account to personal account and then to Amie Clarke - See 'bank statement proving laserware 1 and receipt 1 for evidence of payment to Amie Clarke from personal account</t>
        </r>
      </text>
    </comment>
  </commentList>
</comments>
</file>

<file path=xl/comments2.xml><?xml version="1.0" encoding="utf-8"?>
<comments xmlns="http://schemas.openxmlformats.org/spreadsheetml/2006/main">
  <authors>
    <author>Lcheek</author>
    <author>Liam Cheek</author>
  </authors>
  <commentList>
    <comment ref="J33" authorId="0">
      <text>
        <r>
          <rPr>
            <b/>
            <sz val="9"/>
            <color indexed="81"/>
            <rFont val="Tahoma"/>
            <charset val="1"/>
          </rPr>
          <t>Lcheek:</t>
        </r>
        <r>
          <rPr>
            <sz val="9"/>
            <color indexed="81"/>
            <rFont val="Tahoma"/>
            <charset val="1"/>
          </rPr>
          <t xml:space="preserve">
Matt was only available until Saturday morning therefore only billed £10 per Surrey RA invoice 1</t>
        </r>
      </text>
    </comment>
    <comment ref="R33" authorId="0">
      <text>
        <r>
          <rPr>
            <b/>
            <sz val="9"/>
            <color indexed="81"/>
            <rFont val="Tahoma"/>
            <charset val="1"/>
          </rPr>
          <t>Lcheek:</t>
        </r>
        <r>
          <rPr>
            <sz val="9"/>
            <color indexed="81"/>
            <rFont val="Tahoma"/>
            <charset val="1"/>
          </rPr>
          <t xml:space="preserve">
Did not train - no payment taken</t>
        </r>
      </text>
    </comment>
    <comment ref="T33" authorId="0">
      <text>
        <r>
          <rPr>
            <b/>
            <sz val="9"/>
            <color indexed="81"/>
            <rFont val="Tahoma"/>
            <charset val="1"/>
          </rPr>
          <t>Lcheek:</t>
        </r>
        <r>
          <rPr>
            <sz val="9"/>
            <color indexed="81"/>
            <rFont val="Tahoma"/>
            <charset val="1"/>
          </rPr>
          <t xml:space="preserve">
Did not train but billed as told the team late about non-training</t>
        </r>
      </text>
    </comment>
    <comment ref="N35" authorId="1">
      <text>
        <r>
          <rPr>
            <b/>
            <sz val="9"/>
            <color indexed="81"/>
            <rFont val="Tahoma"/>
            <charset val="1"/>
          </rPr>
          <t>Liam Cheek:</t>
        </r>
        <r>
          <rPr>
            <sz val="9"/>
            <color indexed="81"/>
            <rFont val="Tahoma"/>
            <charset val="1"/>
          </rPr>
          <t xml:space="preserve">
Family related issue but still payable due to late cancellation</t>
        </r>
      </text>
    </comment>
    <comment ref="O35" authorId="1">
      <text>
        <r>
          <rPr>
            <b/>
            <sz val="9"/>
            <color indexed="81"/>
            <rFont val="Tahoma"/>
            <charset val="1"/>
          </rPr>
          <t>Liam Cheek:</t>
        </r>
        <r>
          <rPr>
            <sz val="9"/>
            <color indexed="81"/>
            <rFont val="Tahoma"/>
            <charset val="1"/>
          </rPr>
          <t xml:space="preserve">
Left early for wedding - discussed in advance so no payment due
</t>
        </r>
      </text>
    </comment>
    <comment ref="K36" authorId="1">
      <text>
        <r>
          <rPr>
            <b/>
            <sz val="9"/>
            <color indexed="81"/>
            <rFont val="Tahoma"/>
            <charset val="1"/>
          </rPr>
          <t>Liam Cheek:</t>
        </r>
        <r>
          <rPr>
            <sz val="9"/>
            <color indexed="81"/>
            <rFont val="Tahoma"/>
            <charset val="1"/>
          </rPr>
          <t xml:space="preserve">
Not at training weekend</t>
        </r>
      </text>
    </comment>
    <comment ref="L36" authorId="1">
      <text>
        <r>
          <rPr>
            <b/>
            <sz val="9"/>
            <color indexed="81"/>
            <rFont val="Tahoma"/>
            <charset val="1"/>
          </rPr>
          <t>Liam Cheek:</t>
        </r>
        <r>
          <rPr>
            <sz val="9"/>
            <color indexed="81"/>
            <rFont val="Tahoma"/>
            <charset val="1"/>
          </rPr>
          <t xml:space="preserve">
Not at training weekend</t>
        </r>
      </text>
    </comment>
    <comment ref="M36" authorId="1">
      <text>
        <r>
          <rPr>
            <b/>
            <sz val="9"/>
            <color indexed="81"/>
            <rFont val="Tahoma"/>
            <charset val="1"/>
          </rPr>
          <t>Liam Cheek:</t>
        </r>
        <r>
          <rPr>
            <sz val="9"/>
            <color indexed="81"/>
            <rFont val="Tahoma"/>
            <charset val="1"/>
          </rPr>
          <t xml:space="preserve">
Did not come - too tired </t>
        </r>
      </text>
    </comment>
    <comment ref="N36" authorId="1">
      <text>
        <r>
          <rPr>
            <b/>
            <sz val="9"/>
            <color indexed="81"/>
            <rFont val="Tahoma"/>
            <charset val="1"/>
          </rPr>
          <t>Liam Cheek:</t>
        </r>
        <r>
          <rPr>
            <sz val="9"/>
            <color indexed="81"/>
            <rFont val="Tahoma"/>
            <charset val="1"/>
          </rPr>
          <t xml:space="preserve">
Left the weekend early due to family related issues</t>
        </r>
      </text>
    </comment>
    <comment ref="O36" authorId="1">
      <text>
        <r>
          <rPr>
            <b/>
            <sz val="9"/>
            <color indexed="81"/>
            <rFont val="Tahoma"/>
            <charset val="1"/>
          </rPr>
          <t>Liam Cheek:</t>
        </r>
        <r>
          <rPr>
            <sz val="9"/>
            <color indexed="81"/>
            <rFont val="Tahoma"/>
            <charset val="1"/>
          </rPr>
          <t xml:space="preserve">
Left the weekend early to go to a wedding</t>
        </r>
      </text>
    </comment>
    <comment ref="R39" authorId="1">
      <text>
        <r>
          <rPr>
            <b/>
            <sz val="9"/>
            <color indexed="81"/>
            <rFont val="Tahoma"/>
            <charset val="1"/>
          </rPr>
          <t>Liam Cheek:</t>
        </r>
        <r>
          <rPr>
            <sz val="9"/>
            <color indexed="81"/>
            <rFont val="Tahoma"/>
            <charset val="1"/>
          </rPr>
          <t xml:space="preserve">
Cancelled on the Firday night prior to training so still payable
</t>
        </r>
      </text>
    </comment>
    <comment ref="W39" authorId="1">
      <text>
        <r>
          <rPr>
            <b/>
            <sz val="9"/>
            <color indexed="81"/>
            <rFont val="Tahoma"/>
            <charset val="1"/>
          </rPr>
          <t>Liam Cheek:</t>
        </r>
        <r>
          <rPr>
            <sz val="9"/>
            <color indexed="81"/>
            <rFont val="Tahoma"/>
            <charset val="1"/>
          </rPr>
          <t xml:space="preserve">
Missed train so still payable</t>
        </r>
      </text>
    </comment>
    <comment ref="S49" authorId="1">
      <text>
        <r>
          <rPr>
            <b/>
            <sz val="9"/>
            <color indexed="81"/>
            <rFont val="Tahoma"/>
            <charset val="1"/>
          </rPr>
          <t>Liam Cheek:</t>
        </r>
        <r>
          <rPr>
            <sz val="9"/>
            <color indexed="81"/>
            <rFont val="Tahoma"/>
            <charset val="1"/>
          </rPr>
          <t xml:space="preserve">
Ollie shot Sunday only - marker fees split evenly between the team
</t>
        </r>
      </text>
    </comment>
    <comment ref="G62" authorId="1">
      <text>
        <r>
          <rPr>
            <b/>
            <sz val="9"/>
            <color indexed="81"/>
            <rFont val="Tahoma"/>
            <charset val="1"/>
          </rPr>
          <t>Liam Cheek:</t>
        </r>
        <r>
          <rPr>
            <sz val="9"/>
            <color indexed="81"/>
            <rFont val="Tahoma"/>
            <charset val="1"/>
          </rPr>
          <t xml:space="preserve">
Retained balance against outstanding payment
</t>
        </r>
      </text>
    </comment>
  </commentList>
</comments>
</file>

<file path=xl/sharedStrings.xml><?xml version="1.0" encoding="utf-8"?>
<sst xmlns="http://schemas.openxmlformats.org/spreadsheetml/2006/main" count="982" uniqueCount="473">
  <si>
    <t>Income and Expenditure Account SUMMARY</t>
  </si>
  <si>
    <t>Date prepared:</t>
  </si>
  <si>
    <t>£</t>
  </si>
  <si>
    <t>Income</t>
  </si>
  <si>
    <t>Balance Sheet</t>
  </si>
  <si>
    <t>Contributions from team members</t>
  </si>
  <si>
    <t>"Assets"</t>
  </si>
  <si>
    <t>Corporate Day revenues (net)</t>
  </si>
  <si>
    <t>Advert debtors (see sheet)</t>
  </si>
  <si>
    <t>Auction profit</t>
  </si>
  <si>
    <t>Corp day debtors (see sheet)</t>
  </si>
  <si>
    <t>Brochure revenue (net)</t>
  </si>
  <si>
    <t>Team Debtors</t>
  </si>
  <si>
    <t>Interest on savings (net of 20% income tax)</t>
  </si>
  <si>
    <t>Donations</t>
  </si>
  <si>
    <t>Fund raising</t>
  </si>
  <si>
    <t>Other</t>
  </si>
  <si>
    <t>Cash</t>
  </si>
  <si>
    <t>Petty Cash</t>
  </si>
  <si>
    <t>Current</t>
  </si>
  <si>
    <t>TOTAL INCOME</t>
  </si>
  <si>
    <t>Savings</t>
  </si>
  <si>
    <t>Training Weekends balance (ex ammo)</t>
  </si>
  <si>
    <t>"Liabilities"</t>
  </si>
  <si>
    <t>Team Creditors</t>
  </si>
  <si>
    <t>Expenditure</t>
  </si>
  <si>
    <t>Accruals for payments</t>
  </si>
  <si>
    <t>Flights</t>
  </si>
  <si>
    <t>Accomodation</t>
  </si>
  <si>
    <t>Ammunition</t>
  </si>
  <si>
    <t>Uncleared Cheques</t>
  </si>
  <si>
    <t>Transport</t>
  </si>
  <si>
    <t>Entry fees</t>
  </si>
  <si>
    <t>Net Assets</t>
  </si>
  <si>
    <t>Team receptions/dinners &amp; food</t>
  </si>
  <si>
    <t>Clothing</t>
  </si>
  <si>
    <t>Gifts</t>
  </si>
  <si>
    <t>Tour spend</t>
  </si>
  <si>
    <t>Sundries</t>
  </si>
  <si>
    <t>Surplus / Deficit</t>
  </si>
  <si>
    <t>TOTAL EXPENDITURE</t>
  </si>
  <si>
    <t>Diff</t>
  </si>
  <si>
    <t>SURPLUS/(DEFICIT)</t>
  </si>
  <si>
    <t>I   N   C   O   M   E</t>
  </si>
  <si>
    <t>E    X    P    E    N    S    E    S</t>
  </si>
  <si>
    <t>Balance</t>
  </si>
  <si>
    <t xml:space="preserve">Team </t>
  </si>
  <si>
    <t>Trans Date</t>
  </si>
  <si>
    <t>Narrative</t>
  </si>
  <si>
    <t>Creditors</t>
  </si>
  <si>
    <t>Receipt</t>
  </si>
  <si>
    <t>Payment</t>
  </si>
  <si>
    <t>Accounts</t>
  </si>
  <si>
    <t>remaining?</t>
  </si>
  <si>
    <t>Matched ??</t>
  </si>
  <si>
    <t>Team Contributions</t>
  </si>
  <si>
    <t>Corporate Days</t>
  </si>
  <si>
    <t>Brochure</t>
  </si>
  <si>
    <t>Interest</t>
  </si>
  <si>
    <t>Auction</t>
  </si>
  <si>
    <t>Fund raisin</t>
  </si>
  <si>
    <t>Training</t>
  </si>
  <si>
    <t>Car Hire</t>
  </si>
  <si>
    <t>Fuel</t>
  </si>
  <si>
    <t>Entry Fees</t>
  </si>
  <si>
    <t>Team Dinners</t>
  </si>
  <si>
    <t>Cash book</t>
  </si>
  <si>
    <t>Team list</t>
  </si>
  <si>
    <t>Expense</t>
  </si>
  <si>
    <t>Type</t>
  </si>
  <si>
    <t>Date</t>
  </si>
  <si>
    <t>Check</t>
  </si>
  <si>
    <t>TRAINING WEEKEND DETAILS</t>
  </si>
  <si>
    <t>Payments received (DD or individual)</t>
  </si>
  <si>
    <t>Debtors</t>
  </si>
  <si>
    <t>Totals</t>
  </si>
  <si>
    <t>Invoice No</t>
  </si>
  <si>
    <t>Company</t>
  </si>
  <si>
    <t>Team name</t>
  </si>
  <si>
    <t>Contact name</t>
  </si>
  <si>
    <t>e-mail</t>
  </si>
  <si>
    <t>Brochure size</t>
  </si>
  <si>
    <t>Amount raised</t>
  </si>
  <si>
    <t>Amount Paid</t>
  </si>
  <si>
    <t>Amount O/S?</t>
  </si>
  <si>
    <t>REQUIRED</t>
  </si>
  <si>
    <t>DIFF?</t>
  </si>
  <si>
    <t>Summary</t>
  </si>
  <si>
    <t>Total profit</t>
  </si>
  <si>
    <t>CORPORATE DAYS</t>
  </si>
  <si>
    <t>Client</t>
  </si>
  <si>
    <t>No of people</t>
  </si>
  <si>
    <t>Amount charged</t>
  </si>
  <si>
    <t>Total</t>
  </si>
  <si>
    <t>Costs</t>
  </si>
  <si>
    <t>Profit</t>
  </si>
  <si>
    <t>Team members involved?</t>
  </si>
  <si>
    <t>Credit Applied?</t>
  </si>
  <si>
    <t>Lot</t>
  </si>
  <si>
    <t>Description</t>
  </si>
  <si>
    <t>Team Alloc</t>
  </si>
  <si>
    <t>Bid</t>
  </si>
  <si>
    <t>GB U25 team to South Africa 2017</t>
  </si>
  <si>
    <t>Evidence</t>
  </si>
  <si>
    <t>Amie</t>
  </si>
  <si>
    <t>Clarke</t>
  </si>
  <si>
    <t>Jack</t>
  </si>
  <si>
    <t>Alexander</t>
  </si>
  <si>
    <t>Liam</t>
  </si>
  <si>
    <t>Cheek</t>
  </si>
  <si>
    <t>Chris</t>
  </si>
  <si>
    <t>Milton</t>
  </si>
  <si>
    <t>Matt</t>
  </si>
  <si>
    <t>Purdy</t>
  </si>
  <si>
    <t>Theo</t>
  </si>
  <si>
    <t>Dodds</t>
  </si>
  <si>
    <t>Zoe</t>
  </si>
  <si>
    <t>Northam</t>
  </si>
  <si>
    <t>Lottie</t>
  </si>
  <si>
    <t>Davies</t>
  </si>
  <si>
    <t>Lucinda</t>
  </si>
  <si>
    <t>Taylor</t>
  </si>
  <si>
    <t>Henry</t>
  </si>
  <si>
    <t>Awin</t>
  </si>
  <si>
    <t>Seb</t>
  </si>
  <si>
    <t>Sander</t>
  </si>
  <si>
    <t>Sam</t>
  </si>
  <si>
    <t>Alice</t>
  </si>
  <si>
    <t>Southall</t>
  </si>
  <si>
    <t xml:space="preserve">Ollie </t>
  </si>
  <si>
    <t>Rolfe</t>
  </si>
  <si>
    <t>Rory</t>
  </si>
  <si>
    <t>MacLeod</t>
  </si>
  <si>
    <t xml:space="preserve">James </t>
  </si>
  <si>
    <t>Thompstone</t>
  </si>
  <si>
    <t>Fergus</t>
  </si>
  <si>
    <t>Flanagan</t>
  </si>
  <si>
    <t>Lindsey</t>
  </si>
  <si>
    <t>McKerrell</t>
  </si>
  <si>
    <t>Dan</t>
  </si>
  <si>
    <t>Clark</t>
  </si>
  <si>
    <t>Repayment to Adjutant for squad kit</t>
  </si>
  <si>
    <t>Trans. No.</t>
  </si>
  <si>
    <t>Bank statement (personal) 1</t>
  </si>
  <si>
    <t>Sam Taylor June payment</t>
  </si>
  <si>
    <t>Lindsey McKerrell June payment</t>
  </si>
  <si>
    <t>Matt Purdy June payment</t>
  </si>
  <si>
    <t>Lucinda Taylor June payment</t>
  </si>
  <si>
    <t>Dan Clark June payment</t>
  </si>
  <si>
    <t>Liam Cheek June payment (internal transfer)</t>
  </si>
  <si>
    <t>Henry Awin June payment</t>
  </si>
  <si>
    <t>Chris Milton June payment</t>
  </si>
  <si>
    <t>Ollie Rolfe June payment</t>
  </si>
  <si>
    <t>Lottie Davies June payment</t>
  </si>
  <si>
    <t>Zoe Northam June payment</t>
  </si>
  <si>
    <t>Seb Sander June payment</t>
  </si>
  <si>
    <t>Rory MacLeod June payment</t>
  </si>
  <si>
    <t>SWAP SIGNS AROUND!</t>
  </si>
  <si>
    <t>Amie Clarke June payment</t>
  </si>
  <si>
    <t>Payment to Captain for A5 laserware w/writers</t>
  </si>
  <si>
    <t>Clifton payment 1 invoice (715559)</t>
  </si>
  <si>
    <t>Laserware invoice 1 (I10986)</t>
  </si>
  <si>
    <t>Payment to Captain for pens/pencils (w/writers)</t>
  </si>
  <si>
    <t>Alice Southall June payment</t>
  </si>
  <si>
    <t>Surrey RA invoice 1 (2932)</t>
  </si>
  <si>
    <t>Receipt 1 (Merchant 46270242)</t>
  </si>
  <si>
    <t>Payment for squad kit</t>
  </si>
  <si>
    <t>Jack Alexander June Payment</t>
  </si>
  <si>
    <t>Gross interest</t>
  </si>
  <si>
    <t>Henry Awin July Payment</t>
  </si>
  <si>
    <t>Payment for website setup and design</t>
  </si>
  <si>
    <t>Honor web design invoice 1 (RH001)</t>
  </si>
  <si>
    <t>Payment to Surrey RA for meals 25/26th June</t>
  </si>
  <si>
    <t>Payment to Captain for scorecards</t>
  </si>
  <si>
    <t>Laserware invoice 2 (I11331)</t>
  </si>
  <si>
    <t>Receipt 2 (Ref. No. INV001-68051)</t>
  </si>
  <si>
    <t>Laserware additional w/writers re Imperial Packs</t>
  </si>
  <si>
    <t>Receipt 3 (Merchant 46273332)</t>
  </si>
  <si>
    <t>Amie Clarke July payment</t>
  </si>
  <si>
    <t>James Thompstone June payment</t>
  </si>
  <si>
    <t>Dan Clark July payment</t>
  </si>
  <si>
    <t>Seb Sander July payment</t>
  </si>
  <si>
    <t>Liam Cheek July payment</t>
  </si>
  <si>
    <t>Ollie Rolfe July payment</t>
  </si>
  <si>
    <t>Lucinda Taylor July payment</t>
  </si>
  <si>
    <t>Sam Taylor July payment</t>
  </si>
  <si>
    <t>Fergus Flanagan July payment</t>
  </si>
  <si>
    <t>Theo Dodds June Payment</t>
  </si>
  <si>
    <t>Fergus Flanagan June payment</t>
  </si>
  <si>
    <t>Matt Purdy July payment</t>
  </si>
  <si>
    <t>Dan Clark August payment</t>
  </si>
  <si>
    <t>Bisley fundraising (STS, wind graphs etc.)</t>
  </si>
  <si>
    <t>Chris Milton July and August payment</t>
  </si>
  <si>
    <t>Cheque (Richard Stebbings - weather writers)</t>
  </si>
  <si>
    <t>James Thompstone July payment</t>
  </si>
  <si>
    <t>Theo Dodds July and August payment</t>
  </si>
  <si>
    <t>Theo Dodds - payment for AOP BBQ previously unpaid</t>
  </si>
  <si>
    <t>Zoe Northam July payment</t>
  </si>
  <si>
    <t>Lindsey McKerrell July and August payment</t>
  </si>
  <si>
    <t>Tom</t>
  </si>
  <si>
    <t>Smith</t>
  </si>
  <si>
    <t>Amie Clarke August payment</t>
  </si>
  <si>
    <t>Liam Cheek August payment</t>
  </si>
  <si>
    <t>Payments from Liam Cheek for cash from U25 presentation</t>
  </si>
  <si>
    <t>Reimbursement of receipts 4-10 to Amie Clark</t>
  </si>
  <si>
    <t>Payment from Liam Cheek for fundraising cash from Seb Sander (Imperial)</t>
  </si>
  <si>
    <t>Receipts 4-10 (see word doc)</t>
  </si>
  <si>
    <t>Alice Southall July payment</t>
  </si>
  <si>
    <t>Lottie Davies July and August payment</t>
  </si>
  <si>
    <t>Lucinda Taylor August payment</t>
  </si>
  <si>
    <t>08/082016</t>
  </si>
  <si>
    <t>Henry Awin August payment</t>
  </si>
  <si>
    <t>Matt Purdy August payment</t>
  </si>
  <si>
    <t>Seb Sander August payment</t>
  </si>
  <si>
    <t>Fergus Flanagan August payment</t>
  </si>
  <si>
    <t>Alice Southall August payment</t>
  </si>
  <si>
    <t>Oli Rolfe August payment</t>
  </si>
  <si>
    <t>Sam Taylor August payment</t>
  </si>
  <si>
    <t>Amie Clarke September payment</t>
  </si>
  <si>
    <t>Team building - bowling (reimbursement of Adjutant - credit card statement)</t>
  </si>
  <si>
    <t>Flight invoice 1</t>
  </si>
  <si>
    <t>Flight deposits - reimbursement of captain</t>
  </si>
  <si>
    <t>Statement proving transaction 68</t>
  </si>
  <si>
    <t>Tom Smith September payment</t>
  </si>
  <si>
    <t>Tom Smith June, July and August payment</t>
  </si>
  <si>
    <t>Matt Purdy September payment</t>
  </si>
  <si>
    <t>Seb Sander September payment</t>
  </si>
  <si>
    <t>Henry Awin September, October, November and December payments</t>
  </si>
  <si>
    <t>Amie Clarke October payment</t>
  </si>
  <si>
    <t>Matt Purdy September payment (top-up)</t>
  </si>
  <si>
    <t>Tom Smith October payment</t>
  </si>
  <si>
    <t>Liam Cheek September and October payment</t>
  </si>
  <si>
    <t>GBRT AOP Hog roast payment</t>
  </si>
  <si>
    <t>Matt Purdy October payment</t>
  </si>
  <si>
    <t>Chris Milton September and october payment</t>
  </si>
  <si>
    <t>Jack Alexander July to October payments</t>
  </si>
  <si>
    <t>OTF fund grant</t>
  </si>
  <si>
    <t>Amie Clarke November payment</t>
  </si>
  <si>
    <t>Added gross interest</t>
  </si>
  <si>
    <t>Tom Smith November payment</t>
  </si>
  <si>
    <t xml:space="preserve">This section describes the lots that each team member secured for thauction. Additional items were added and therefore this balacne will not total the final amount received from the auction </t>
  </si>
  <si>
    <t>Dolphin Gun company scope stand</t>
  </si>
  <si>
    <t>Allocation to team member</t>
  </si>
  <si>
    <t>Golf and afternoon tea at the RAC</t>
  </si>
  <si>
    <t>Return Eurostar tickets to Paris for 2</t>
  </si>
  <si>
    <t>Week long cottage stay in Northumberland</t>
  </si>
  <si>
    <t>Week long holiday stay abroad (various locations)</t>
  </si>
  <si>
    <t>Half hour flying lesson in two seater aircraft</t>
  </si>
  <si>
    <t>Add 10% from auction lots</t>
  </si>
  <si>
    <t>zoe</t>
  </si>
  <si>
    <t>Total account balance</t>
  </si>
  <si>
    <t>Subtotal</t>
  </si>
  <si>
    <t>Residual remaining</t>
  </si>
  <si>
    <t>Surry RA meals - June</t>
  </si>
  <si>
    <t>Bowling - August</t>
  </si>
  <si>
    <t>Ammo - August</t>
  </si>
  <si>
    <t>Surry RA meals - August</t>
  </si>
  <si>
    <t>Ammo - October</t>
  </si>
  <si>
    <t>Ammo - June</t>
  </si>
  <si>
    <t>Surry RA meals - October</t>
  </si>
  <si>
    <t>Seb Sander November payment</t>
  </si>
  <si>
    <t>Matt Purdy November payment</t>
  </si>
  <si>
    <t>Theo Dodds September and October payments</t>
  </si>
  <si>
    <t>Amie Clarke December payment</t>
  </si>
  <si>
    <t>Theo Dodds November payment</t>
  </si>
  <si>
    <t>Chris Milton November and December payments</t>
  </si>
  <si>
    <t>Clifton clothing invoice (charged to team accounts)</t>
  </si>
  <si>
    <t>Tom Smith December payment</t>
  </si>
  <si>
    <t>Clifton payment 2 invoice (no. 715811)</t>
  </si>
  <si>
    <t>Clifton kit</t>
  </si>
  <si>
    <t>ShipShape Kitbag payment</t>
  </si>
  <si>
    <t>Shipshape kitbag invoice (no. 293913)</t>
  </si>
  <si>
    <t>Kitbags (ShipShape)</t>
  </si>
  <si>
    <t>Seb Sander October payment</t>
  </si>
  <si>
    <t>GBRT South Africa GBRT SA17 AOP</t>
  </si>
  <si>
    <t>Payment to Surrey RA for meals 20/21st August and 1/2nd October</t>
  </si>
  <si>
    <t>Surrey RA invoice 2 (2948)</t>
  </si>
  <si>
    <t>Amie Clarke January payment</t>
  </si>
  <si>
    <t>Theo Dodds December payment</t>
  </si>
  <si>
    <t>Paid out then paid back in (see below) - nil net effect - for flight payment but not needed yet</t>
  </si>
  <si>
    <t>Paid out then paid back in (see above) - nil net effect - for flight payment but not needed yet</t>
  </si>
  <si>
    <t>Amie Clarke for car deposit - see screenshots (evidence for trans 103)</t>
  </si>
  <si>
    <t>Name badges</t>
  </si>
  <si>
    <t>Hotel</t>
  </si>
  <si>
    <t>Flights - deposit</t>
  </si>
  <si>
    <t xml:space="preserve">Flights - remainder </t>
  </si>
  <si>
    <t>Target markers - January training</t>
  </si>
  <si>
    <t>Car hire - deposit</t>
  </si>
  <si>
    <t>Ammo - January</t>
  </si>
  <si>
    <t>Name badges - Invoice no. 60467</t>
  </si>
  <si>
    <t>Flights payment - see invoice for transaction 107</t>
  </si>
  <si>
    <t>Hotel payment - see invoice for transaction 106</t>
  </si>
  <si>
    <t>Amie Clarke February payment</t>
  </si>
  <si>
    <t>Henry Awin January, February and March payments</t>
  </si>
  <si>
    <t>Tom Smith January payment</t>
  </si>
  <si>
    <t>Mark Hawkins - F&amp;F day payment</t>
  </si>
  <si>
    <t>Payee</t>
  </si>
  <si>
    <t>Amount</t>
  </si>
  <si>
    <t>Theo Dodds January payment</t>
  </si>
  <si>
    <t>Repayment to Liam Cheek for target markers - February training (1)</t>
  </si>
  <si>
    <t>Markers February (1)</t>
  </si>
  <si>
    <t>Theo Dodds February payment</t>
  </si>
  <si>
    <t>Jack Alexander November-February payments</t>
  </si>
  <si>
    <t>Payment to Amie Clarke for car hire</t>
  </si>
  <si>
    <t>Theo dodds F&amp;F day (parents)</t>
  </si>
  <si>
    <t>Henry Dodds</t>
  </si>
  <si>
    <t>Jo Dodds</t>
  </si>
  <si>
    <t>Seb Sander December and january payments</t>
  </si>
  <si>
    <t>Shand F&amp;F day</t>
  </si>
  <si>
    <t>Robin Shand</t>
  </si>
  <si>
    <t>Paul Munday</t>
  </si>
  <si>
    <t>David Munday</t>
  </si>
  <si>
    <t>Contact</t>
  </si>
  <si>
    <t>Theo Dodds</t>
  </si>
  <si>
    <t>Paul Munday +2 - F&amp;F day payment</t>
  </si>
  <si>
    <t>Amie Clarke March payment</t>
  </si>
  <si>
    <t>Zoe Northam August-February payment</t>
  </si>
  <si>
    <t>Lovegrove - F&amp;F day payment</t>
  </si>
  <si>
    <t>Simon lovegrove</t>
  </si>
  <si>
    <t>Conrad Lovegrove</t>
  </si>
  <si>
    <t>Suzie Lovegrove (s)</t>
  </si>
  <si>
    <t>Sarah Abukscem - F&amp;F day</t>
  </si>
  <si>
    <t>Sarah Abukscem</t>
  </si>
  <si>
    <t>Geroge James - F&amp;F day</t>
  </si>
  <si>
    <t>Packer - F&amp;F day</t>
  </si>
  <si>
    <t>MRD gas plumbing - F&amp;F day</t>
  </si>
  <si>
    <t>Tim Packer</t>
  </si>
  <si>
    <t>George James</t>
  </si>
  <si>
    <t>Allinson James - F&amp;F day payment</t>
  </si>
  <si>
    <t>Dan Clark - F&amp;F day payment</t>
  </si>
  <si>
    <t>Phil Allinson-James</t>
  </si>
  <si>
    <t>Jesse Allinson-James</t>
  </si>
  <si>
    <t>Mark Hawkins (s)</t>
  </si>
  <si>
    <t>Kieran Hawkins</t>
  </si>
  <si>
    <t>Rebekah Clark</t>
  </si>
  <si>
    <t>Anthony Clark</t>
  </si>
  <si>
    <t>Andrew Dunn - F&amp;F day payment</t>
  </si>
  <si>
    <t>Andrew Dunn</t>
  </si>
  <si>
    <t xml:space="preserve">Gus Van Setten - F&amp;F day payment </t>
  </si>
  <si>
    <t>Gus Van Setten</t>
  </si>
  <si>
    <t>Sam Fitchett</t>
  </si>
  <si>
    <t>James Fitchett</t>
  </si>
  <si>
    <t>Fitchett - F&amp;F day payment</t>
  </si>
  <si>
    <t>Car hire - final payment</t>
  </si>
  <si>
    <t>Range hire and ties</t>
  </si>
  <si>
    <t>Receipt 11 - in emails currently 07/02/2017</t>
  </si>
  <si>
    <t>Invoice on emails - need £3 from Amie 10/02/2017</t>
  </si>
  <si>
    <t>Receipt on email at the moment 18/02/2017</t>
  </si>
  <si>
    <t>Matt Finnegan</t>
  </si>
  <si>
    <t>Tom Finnegan</t>
  </si>
  <si>
    <t>Joe Finnegan</t>
  </si>
  <si>
    <t>Mike Cheek</t>
  </si>
  <si>
    <t>Joe Scanlon</t>
  </si>
  <si>
    <t>Cheek party bulk payment - F&amp;F day</t>
  </si>
  <si>
    <t>Liam Cheek</t>
  </si>
  <si>
    <t>Bulk payments made</t>
  </si>
  <si>
    <t>S Fitchett - F&amp;F day payment</t>
  </si>
  <si>
    <t>Repayment from bulk payment (incorrect details for Carl Whiting Catering)</t>
  </si>
  <si>
    <t>Payment to John Lewis International payments division regarding Elephant Reserve</t>
  </si>
  <si>
    <t>Ellesmere Target Sports invoice 0482 (tour ammo)</t>
  </si>
  <si>
    <t>Tour ties</t>
  </si>
  <si>
    <t>10% individual</t>
  </si>
  <si>
    <t>Remainder</t>
  </si>
  <si>
    <t>Markers - October</t>
  </si>
  <si>
    <t>Buses Bisley to Airport return</t>
  </si>
  <si>
    <t>NRA CI 2017 raffle</t>
  </si>
  <si>
    <t>Elephant reserve</t>
  </si>
  <si>
    <t>Tour ammo</t>
  </si>
  <si>
    <t>Target marking - January weekend</t>
  </si>
  <si>
    <t>Dan Clark</t>
  </si>
  <si>
    <t>Seb Sander</t>
  </si>
  <si>
    <t>Ben Packer</t>
  </si>
  <si>
    <t>Christoph Sander</t>
  </si>
  <si>
    <t>Stef Sander</t>
  </si>
  <si>
    <t xml:space="preserve">Louis Russell </t>
  </si>
  <si>
    <t>Martin Russell</t>
  </si>
  <si>
    <t>Ollie Rolfe</t>
  </si>
  <si>
    <t>Simon Lovegrove</t>
  </si>
  <si>
    <t>Susanna Milton</t>
  </si>
  <si>
    <t>Sid Vincent</t>
  </si>
  <si>
    <t>Robert Vincent</t>
  </si>
  <si>
    <t>Paul Moss</t>
  </si>
  <si>
    <t>Mark Dunmore</t>
  </si>
  <si>
    <t>Lewis Payne</t>
  </si>
  <si>
    <t>Kevin Holinshead</t>
  </si>
  <si>
    <t>Max Taylor</t>
  </si>
  <si>
    <t>Mark Taylor</t>
  </si>
  <si>
    <t>David Barton</t>
  </si>
  <si>
    <t>Giles Riley Pitt</t>
  </si>
  <si>
    <t>Jack Alexander</t>
  </si>
  <si>
    <t>Sam Taylor</t>
  </si>
  <si>
    <t>Owen Schenkel</t>
  </si>
  <si>
    <t>Sandy Shand (s)</t>
  </si>
  <si>
    <t>Chris Milton</t>
  </si>
  <si>
    <t>Bulk payments 1spreadsheet</t>
  </si>
  <si>
    <t>Seb Sander February and March payments + F&amp;F day payments</t>
  </si>
  <si>
    <t>Sam Taylor - F&amp;F day payments</t>
  </si>
  <si>
    <t>Tom Smith February payment</t>
  </si>
  <si>
    <t>Amie Clarke Raffle tickets</t>
  </si>
  <si>
    <t>Elephant  - Accommodation</t>
  </si>
  <si>
    <t>Hi FX John Lewis international payment relating to Elephant Reserve Accommodation</t>
  </si>
  <si>
    <t>07/032017</t>
  </si>
  <si>
    <t>Phil Northam - Ammo refund (F&amp;F day)</t>
  </si>
  <si>
    <t>Phil Northam - 2 raffle books</t>
  </si>
  <si>
    <t>Phil Northam - 43 raffle books</t>
  </si>
  <si>
    <t>Theo Dodds March payment</t>
  </si>
  <si>
    <t>James Thompstone January to March payments (reserve)</t>
  </si>
  <si>
    <t>Shard Capital - sponsorship payment</t>
  </si>
  <si>
    <t>Website - split</t>
  </si>
  <si>
    <t>Chris Milton January to March payments</t>
  </si>
  <si>
    <t>Repayment to Liam for March training day and F&amp;F day</t>
  </si>
  <si>
    <t>Repayment to Amie Carke for opening of foreign exchange bank card</t>
  </si>
  <si>
    <t>Payment to Emma Nuttall for F&amp;F day (RCO and 15x keyrings @£3)</t>
  </si>
  <si>
    <t>Zoe Northam March payment</t>
  </si>
  <si>
    <t>Transfer all to Amie Clarke</t>
  </si>
  <si>
    <t>Amie clarke payment of entry fees</t>
  </si>
  <si>
    <t>SABU Entry fees</t>
  </si>
  <si>
    <t>Elephant sanctuary final balance</t>
  </si>
  <si>
    <t>Kloppers - team supplies</t>
  </si>
  <si>
    <t>PicknPay - Team supplies</t>
  </si>
  <si>
    <t>The Crazy Store SA - team supplies</t>
  </si>
  <si>
    <t>Andreas Diens Strasie - team supplies</t>
  </si>
  <si>
    <t>SABU meet &amp; greet</t>
  </si>
  <si>
    <t xml:space="preserve">Fuel </t>
  </si>
  <si>
    <t xml:space="preserve">Southern Sun Bloemfontein - final balance </t>
  </si>
  <si>
    <t>NLRC pre/post tour catering</t>
  </si>
  <si>
    <t>Amie's account</t>
  </si>
  <si>
    <t>Amie raffle</t>
  </si>
  <si>
    <t>Raffle</t>
  </si>
  <si>
    <t>Credit card transaction fees</t>
  </si>
  <si>
    <t>Amie credit card transaction fees</t>
  </si>
  <si>
    <t xml:space="preserve"> </t>
  </si>
  <si>
    <t>10% of F&amp;F day</t>
  </si>
  <si>
    <t>10% owed to:</t>
  </si>
  <si>
    <t>Jack Alexander March payment and F&amp;F day transfers</t>
  </si>
  <si>
    <t xml:space="preserve">Liam repayment breakdown (and receipt) </t>
  </si>
  <si>
    <t>ATM cash</t>
  </si>
  <si>
    <t>Bloemgate shop</t>
  </si>
  <si>
    <t>Range hire - February (18th Feb)</t>
  </si>
  <si>
    <t>Tour ammo loading and shipping</t>
  </si>
  <si>
    <t>Tom Rylands - tour ammo loading and shipping (invoice 494)</t>
  </si>
  <si>
    <t>Month</t>
  </si>
  <si>
    <t>June</t>
  </si>
  <si>
    <t>August</t>
  </si>
  <si>
    <t>October</t>
  </si>
  <si>
    <t>January</t>
  </si>
  <si>
    <t>February (1)</t>
  </si>
  <si>
    <t>February (2)</t>
  </si>
  <si>
    <t>March</t>
  </si>
  <si>
    <t>Total attendees</t>
  </si>
  <si>
    <t>Split cost</t>
  </si>
  <si>
    <t>Ammo - February (1)</t>
  </si>
  <si>
    <t>Ammo - February (2)</t>
  </si>
  <si>
    <t>Ammo - March</t>
  </si>
  <si>
    <t>Tom Rylands - Ellesmere Sports invoice 0536 - June and August ammo</t>
  </si>
  <si>
    <t>Dan Clark monthly payments (Net of scorecards and brochure printing)</t>
  </si>
  <si>
    <t xml:space="preserve">Tom Rylands - training ammo October + Jan to March) </t>
  </si>
  <si>
    <t>Car deposits</t>
  </si>
  <si>
    <t>Car deposit</t>
  </si>
  <si>
    <t>Amie Clarke payment - refunding non-travellers</t>
  </si>
  <si>
    <t>Top-up</t>
  </si>
  <si>
    <t>Paid out on leaving squad/team</t>
  </si>
  <si>
    <t>Ammo final payment</t>
  </si>
  <si>
    <t>Remaining cash split between team (average remaining)</t>
  </si>
  <si>
    <t>Balances owed</t>
  </si>
  <si>
    <t>Balancges paid out (clearance)</t>
  </si>
  <si>
    <t>Checked?</t>
  </si>
  <si>
    <t>y</t>
  </si>
  <si>
    <t>Ollie Rolfe September to march payments</t>
  </si>
  <si>
    <t>Contributions to tour ammo</t>
  </si>
  <si>
    <t>Team member contributions (non-tourists)</t>
  </si>
  <si>
    <t>Unreconcilable difference</t>
  </si>
  <si>
    <t>Top 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</si>
</sst>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0;[Red]\(#,##0.00\);\-"/>
    <numFmt numFmtId="165" formatCode="#,##0;[Red]\(#,##0\);\-"/>
    <numFmt numFmtId="166" formatCode="mmm\-yyyy"/>
    <numFmt numFmtId="167" formatCode="#,##0.0;[Red]#,##0.0"/>
    <numFmt numFmtId="168" formatCode="_-[$£-809]* #,##0.00_-;\-[$£-809]* #,##0.00_-;_-[$£-809]* &quot;-&quot;??_-;_-@_-"/>
    <numFmt numFmtId="169" formatCode="#,##0.000;[Red]#,##0.000"/>
    <numFmt numFmtId="170" formatCode="0.0"/>
  </numFmts>
  <fonts count="29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6"/>
      <name val="Arial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Arial"/>
      <family val="2"/>
    </font>
    <font>
      <b/>
      <u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1">
    <xf numFmtId="0" fontId="0" fillId="0" borderId="0" xfId="0"/>
    <xf numFmtId="14" fontId="0" fillId="0" borderId="0" xfId="0" applyNumberFormat="1"/>
    <xf numFmtId="0" fontId="0" fillId="24" borderId="0" xfId="0" applyFill="1"/>
    <xf numFmtId="0" fontId="0" fillId="25" borderId="0" xfId="0" applyFill="1"/>
    <xf numFmtId="0" fontId="3" fillId="0" borderId="0" xfId="0" applyFont="1"/>
    <xf numFmtId="0" fontId="5" fillId="0" borderId="0" xfId="0" applyFont="1"/>
    <xf numFmtId="14" fontId="6" fillId="0" borderId="0" xfId="0" applyNumberFormat="1" applyFont="1"/>
    <xf numFmtId="0" fontId="3" fillId="0" borderId="0" xfId="0" applyFont="1" applyAlignment="1">
      <alignment horizontal="right"/>
    </xf>
    <xf numFmtId="164" fontId="0" fillId="0" borderId="0" xfId="0" applyNumberFormat="1"/>
    <xf numFmtId="164" fontId="1" fillId="0" borderId="0" xfId="28" applyNumberFormat="1"/>
    <xf numFmtId="164" fontId="0" fillId="0" borderId="10" xfId="0" applyNumberFormat="1" applyBorder="1"/>
    <xf numFmtId="164" fontId="3" fillId="0" borderId="0" xfId="0" applyNumberFormat="1" applyFont="1"/>
    <xf numFmtId="164" fontId="3" fillId="0" borderId="11" xfId="0" applyNumberFormat="1" applyFont="1" applyBorder="1"/>
    <xf numFmtId="164" fontId="0" fillId="24" borderId="0" xfId="0" applyNumberFormat="1" applyFill="1"/>
    <xf numFmtId="164" fontId="0" fillId="0" borderId="12" xfId="0" applyNumberFormat="1" applyBorder="1"/>
    <xf numFmtId="164" fontId="0" fillId="25" borderId="0" xfId="0" applyNumberFormat="1" applyFill="1"/>
    <xf numFmtId="164" fontId="0" fillId="0" borderId="13" xfId="0" applyNumberFormat="1" applyBorder="1"/>
    <xf numFmtId="164" fontId="0" fillId="0" borderId="0" xfId="0" applyNumberFormat="1" applyFill="1"/>
    <xf numFmtId="164" fontId="0" fillId="0" borderId="14" xfId="0" applyNumberFormat="1" applyBorder="1"/>
    <xf numFmtId="164" fontId="0" fillId="24" borderId="14" xfId="0" applyNumberFormat="1" applyFill="1" applyBorder="1"/>
    <xf numFmtId="164" fontId="0" fillId="25" borderId="14" xfId="0" applyNumberFormat="1" applyFill="1" applyBorder="1"/>
    <xf numFmtId="0" fontId="0" fillId="0" borderId="14" xfId="0" applyBorder="1"/>
    <xf numFmtId="164" fontId="3" fillId="0" borderId="15" xfId="0" applyNumberFormat="1" applyFont="1" applyBorder="1"/>
    <xf numFmtId="0" fontId="0" fillId="26" borderId="0" xfId="0" applyFill="1"/>
    <xf numFmtId="164" fontId="0" fillId="26" borderId="0" xfId="0" applyNumberFormat="1" applyFill="1"/>
    <xf numFmtId="164" fontId="0" fillId="26" borderId="14" xfId="0" applyNumberFormat="1" applyFill="1" applyBorder="1"/>
    <xf numFmtId="17" fontId="0" fillId="0" borderId="0" xfId="0" applyNumberFormat="1" applyAlignment="1">
      <alignment horizontal="left"/>
    </xf>
    <xf numFmtId="0" fontId="1" fillId="27" borderId="0" xfId="0" applyFont="1" applyFill="1"/>
    <xf numFmtId="164" fontId="1" fillId="27" borderId="0" xfId="0" applyNumberFormat="1" applyFont="1" applyFill="1"/>
    <xf numFmtId="164" fontId="1" fillId="27" borderId="14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0" fontId="0" fillId="28" borderId="16" xfId="0" applyFill="1" applyBorder="1" applyAlignment="1">
      <alignment horizontal="left"/>
    </xf>
    <xf numFmtId="0" fontId="0" fillId="28" borderId="17" xfId="0" applyFill="1" applyBorder="1" applyAlignment="1">
      <alignment horizontal="left"/>
    </xf>
    <xf numFmtId="0" fontId="0" fillId="28" borderId="18" xfId="0" applyFill="1" applyBorder="1" applyAlignment="1">
      <alignment horizontal="left"/>
    </xf>
    <xf numFmtId="0" fontId="4" fillId="0" borderId="0" xfId="35" applyAlignment="1" applyProtection="1"/>
    <xf numFmtId="0" fontId="7" fillId="0" borderId="0" xfId="0" applyFont="1"/>
    <xf numFmtId="164" fontId="1" fillId="0" borderId="14" xfId="0" applyNumberFormat="1" applyFont="1" applyBorder="1"/>
    <xf numFmtId="0" fontId="0" fillId="0" borderId="0" xfId="0" applyFill="1"/>
    <xf numFmtId="14" fontId="0" fillId="0" borderId="0" xfId="0" applyNumberFormat="1" applyFill="1"/>
    <xf numFmtId="166" fontId="0" fillId="24" borderId="0" xfId="0" applyNumberFormat="1" applyFill="1"/>
    <xf numFmtId="0" fontId="0" fillId="28" borderId="0" xfId="0" applyFill="1"/>
    <xf numFmtId="14" fontId="0" fillId="28" borderId="0" xfId="0" applyNumberFormat="1" applyFill="1"/>
    <xf numFmtId="164" fontId="0" fillId="28" borderId="0" xfId="0" applyNumberFormat="1" applyFill="1"/>
    <xf numFmtId="0" fontId="3" fillId="28" borderId="0" xfId="0" applyFont="1" applyFill="1"/>
    <xf numFmtId="164" fontId="0" fillId="0" borderId="14" xfId="0" applyNumberFormat="1" applyFill="1" applyBorder="1"/>
    <xf numFmtId="164" fontId="0" fillId="28" borderId="14" xfId="0" applyNumberFormat="1" applyFill="1" applyBorder="1"/>
    <xf numFmtId="0" fontId="7" fillId="0" borderId="0" xfId="0" applyFont="1" applyFill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26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28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8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27" fillId="0" borderId="0" xfId="0" applyFont="1"/>
    <xf numFmtId="166" fontId="0" fillId="0" borderId="0" xfId="0" applyNumberFormat="1" applyFill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Alignment="1">
      <alignment horizontal="left"/>
    </xf>
    <xf numFmtId="165" fontId="0" fillId="0" borderId="0" xfId="0" applyNumberFormat="1" applyFill="1"/>
    <xf numFmtId="168" fontId="0" fillId="0" borderId="0" xfId="0" applyNumberFormat="1"/>
    <xf numFmtId="165" fontId="3" fillId="0" borderId="0" xfId="0" applyNumberFormat="1" applyFont="1"/>
    <xf numFmtId="168" fontId="3" fillId="0" borderId="22" xfId="0" applyNumberFormat="1" applyFont="1" applyBorder="1"/>
    <xf numFmtId="0" fontId="0" fillId="29" borderId="0" xfId="0" applyFill="1"/>
    <xf numFmtId="0" fontId="28" fillId="0" borderId="0" xfId="0" applyFont="1" applyAlignment="1">
      <alignment horizontal="center"/>
    </xf>
    <xf numFmtId="0" fontId="0" fillId="30" borderId="0" xfId="0" applyFill="1"/>
    <xf numFmtId="14" fontId="0" fillId="30" borderId="0" xfId="0" applyNumberFormat="1" applyFill="1"/>
    <xf numFmtId="0" fontId="7" fillId="30" borderId="0" xfId="0" applyFont="1" applyFill="1"/>
    <xf numFmtId="164" fontId="0" fillId="30" borderId="0" xfId="0" applyNumberFormat="1" applyFill="1"/>
    <xf numFmtId="9" fontId="28" fillId="0" borderId="0" xfId="0" applyNumberFormat="1" applyFont="1" applyAlignment="1">
      <alignment horizontal="center"/>
    </xf>
    <xf numFmtId="169" fontId="0" fillId="0" borderId="0" xfId="0" applyNumberFormat="1"/>
    <xf numFmtId="0" fontId="7" fillId="0" borderId="0" xfId="0" applyFont="1" applyFill="1" applyAlignment="1">
      <alignment vertical="center"/>
    </xf>
    <xf numFmtId="0" fontId="0" fillId="0" borderId="22" xfId="0" applyBorder="1"/>
    <xf numFmtId="43" fontId="0" fillId="0" borderId="0" xfId="28" applyFont="1"/>
    <xf numFmtId="43" fontId="0" fillId="0" borderId="0" xfId="28" applyFont="1" applyFill="1"/>
    <xf numFmtId="43" fontId="0" fillId="28" borderId="0" xfId="28" applyFont="1" applyFill="1"/>
    <xf numFmtId="43" fontId="0" fillId="24" borderId="0" xfId="28" applyFont="1" applyFill="1"/>
    <xf numFmtId="167" fontId="0" fillId="0" borderId="0" xfId="0" applyNumberFormat="1" applyFill="1"/>
    <xf numFmtId="2" fontId="0" fillId="0" borderId="0" xfId="0" applyNumberFormat="1" applyFill="1"/>
    <xf numFmtId="164" fontId="0" fillId="0" borderId="22" xfId="0" applyNumberFormat="1" applyFill="1" applyBorder="1"/>
    <xf numFmtId="164" fontId="0" fillId="0" borderId="13" xfId="0" applyNumberFormat="1" applyFill="1" applyBorder="1"/>
    <xf numFmtId="170" fontId="0" fillId="0" borderId="0" xfId="0" applyNumberFormat="1"/>
    <xf numFmtId="43" fontId="0" fillId="31" borderId="0" xfId="28" applyFont="1" applyFill="1"/>
    <xf numFmtId="0" fontId="0" fillId="0" borderId="0" xfId="0" applyFont="1" applyFill="1"/>
    <xf numFmtId="0" fontId="0" fillId="0" borderId="0" xfId="0" applyFont="1"/>
    <xf numFmtId="164" fontId="0" fillId="29" borderId="0" xfId="0" applyNumberFormat="1" applyFill="1"/>
    <xf numFmtId="164" fontId="0" fillId="29" borderId="13" xfId="0" applyNumberFormat="1" applyFill="1" applyBorder="1"/>
    <xf numFmtId="164" fontId="0" fillId="32" borderId="13" xfId="0" applyNumberFormat="1" applyFill="1" applyBorder="1"/>
    <xf numFmtId="0" fontId="3" fillId="25" borderId="19" xfId="0" applyFont="1" applyFill="1" applyBorder="1" applyAlignment="1">
      <alignment horizontal="center"/>
    </xf>
    <xf numFmtId="0" fontId="3" fillId="25" borderId="20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85" workbookViewId="0">
      <selection activeCell="E54" sqref="E54"/>
    </sheetView>
  </sheetViews>
  <sheetFormatPr defaultColWidth="8.85546875" defaultRowHeight="12.75" x14ac:dyDescent="0.2"/>
  <cols>
    <col min="1" max="1" width="12.42578125" customWidth="1"/>
    <col min="2" max="2" width="50.140625" bestFit="1" customWidth="1"/>
    <col min="3" max="3" width="10.28515625" bestFit="1" customWidth="1"/>
    <col min="4" max="4" width="10.85546875" bestFit="1" customWidth="1"/>
    <col min="7" max="7" width="16.28515625" customWidth="1"/>
    <col min="8" max="8" width="12.42578125" bestFit="1" customWidth="1"/>
    <col min="9" max="9" width="10.42578125" bestFit="1" customWidth="1"/>
    <col min="10" max="10" width="10.28515625" bestFit="1" customWidth="1"/>
  </cols>
  <sheetData>
    <row r="1" spans="1:10" x14ac:dyDescent="0.2">
      <c r="A1" s="4" t="s">
        <v>102</v>
      </c>
    </row>
    <row r="2" spans="1:10" x14ac:dyDescent="0.2">
      <c r="A2" s="4" t="s">
        <v>0</v>
      </c>
      <c r="C2" s="5" t="s">
        <v>1</v>
      </c>
      <c r="D2" s="6">
        <f ca="1">TODAY()</f>
        <v>43404</v>
      </c>
    </row>
    <row r="4" spans="1:10" x14ac:dyDescent="0.2">
      <c r="A4" s="4"/>
      <c r="C4" s="7" t="s">
        <v>2</v>
      </c>
      <c r="D4" s="7" t="s">
        <v>2</v>
      </c>
    </row>
    <row r="5" spans="1:10" x14ac:dyDescent="0.2">
      <c r="A5" s="4" t="s">
        <v>3</v>
      </c>
      <c r="C5" s="8"/>
      <c r="D5" s="8"/>
      <c r="G5" s="11" t="s">
        <v>4</v>
      </c>
      <c r="H5" s="8"/>
      <c r="I5" s="7" t="s">
        <v>2</v>
      </c>
      <c r="J5" s="7" t="s">
        <v>2</v>
      </c>
    </row>
    <row r="6" spans="1:10" x14ac:dyDescent="0.2">
      <c r="A6" s="4"/>
      <c r="C6" s="8"/>
      <c r="D6" s="8"/>
      <c r="G6" s="11"/>
      <c r="H6" s="8"/>
      <c r="I6" s="7"/>
      <c r="J6" s="7"/>
    </row>
    <row r="7" spans="1:10" x14ac:dyDescent="0.2">
      <c r="A7" s="4"/>
      <c r="B7" t="s">
        <v>5</v>
      </c>
      <c r="C7" s="9">
        <f>'Cash Book'!P4</f>
        <v>27899.89</v>
      </c>
      <c r="D7" s="8"/>
      <c r="G7" s="11" t="s">
        <v>6</v>
      </c>
      <c r="H7" s="8"/>
      <c r="I7" s="8"/>
      <c r="J7" s="8"/>
    </row>
    <row r="8" spans="1:10" x14ac:dyDescent="0.2">
      <c r="A8" s="4"/>
      <c r="B8" t="s">
        <v>7</v>
      </c>
      <c r="C8" s="8">
        <f>'Cash Book'!Q4</f>
        <v>3630</v>
      </c>
      <c r="D8" s="8"/>
      <c r="G8" s="8" t="s">
        <v>8</v>
      </c>
      <c r="H8" s="8"/>
      <c r="I8" s="8">
        <f>'Brochure invoices'!$I$2</f>
        <v>0</v>
      </c>
      <c r="J8" s="8"/>
    </row>
    <row r="9" spans="1:10" x14ac:dyDescent="0.2">
      <c r="A9" s="4"/>
      <c r="B9" t="s">
        <v>9</v>
      </c>
      <c r="C9" s="8">
        <f>'Cash Book'!T4</f>
        <v>2721.83</v>
      </c>
      <c r="D9" s="8"/>
      <c r="G9" s="8" t="s">
        <v>10</v>
      </c>
      <c r="H9" s="8"/>
      <c r="I9" s="8">
        <v>0</v>
      </c>
      <c r="J9" s="8"/>
    </row>
    <row r="10" spans="1:10" x14ac:dyDescent="0.2">
      <c r="A10" s="4"/>
      <c r="B10" t="s">
        <v>11</v>
      </c>
      <c r="C10" s="8">
        <f>'Cash Book'!R4+I8</f>
        <v>0</v>
      </c>
      <c r="D10" s="8"/>
      <c r="G10" s="8" t="s">
        <v>12</v>
      </c>
      <c r="H10" s="8"/>
      <c r="I10" s="8">
        <f>'Individual accounts'!D90</f>
        <v>1.8947368408275267E-3</v>
      </c>
      <c r="J10" s="8"/>
    </row>
    <row r="11" spans="1:10" x14ac:dyDescent="0.2">
      <c r="A11" s="4"/>
      <c r="B11" t="s">
        <v>13</v>
      </c>
      <c r="C11" s="8">
        <f>IF('Cash Book'!S4&gt;-500,'Cash Book'!S4,0)</f>
        <v>13.78</v>
      </c>
      <c r="D11" s="8"/>
      <c r="G11" s="8"/>
      <c r="H11" s="8"/>
      <c r="I11" s="10"/>
    </row>
    <row r="12" spans="1:10" x14ac:dyDescent="0.2">
      <c r="A12" s="4"/>
      <c r="B12" t="s">
        <v>14</v>
      </c>
      <c r="C12" s="8">
        <f>'Cash Book'!V4</f>
        <v>5500</v>
      </c>
      <c r="D12" s="8"/>
      <c r="G12" s="8"/>
      <c r="H12" s="8"/>
      <c r="I12" s="8"/>
      <c r="J12" s="8">
        <f>SUM(I8:I11)</f>
        <v>1.8947368408275267E-3</v>
      </c>
    </row>
    <row r="13" spans="1:10" x14ac:dyDescent="0.2">
      <c r="A13" s="4"/>
      <c r="B13" t="s">
        <v>15</v>
      </c>
      <c r="C13" s="8">
        <f>'Cash Book'!U4</f>
        <v>2124</v>
      </c>
      <c r="D13" s="8"/>
      <c r="G13" s="8"/>
      <c r="H13" s="8"/>
      <c r="I13" s="8"/>
      <c r="J13" s="8"/>
    </row>
    <row r="14" spans="1:10" x14ac:dyDescent="0.2">
      <c r="A14" s="4"/>
      <c r="B14" t="s">
        <v>16</v>
      </c>
      <c r="C14" s="8">
        <f>'Cash Book'!W4</f>
        <v>5247.9400000000005</v>
      </c>
      <c r="D14" s="8"/>
      <c r="G14" s="8" t="s">
        <v>17</v>
      </c>
      <c r="H14" s="8" t="s">
        <v>18</v>
      </c>
      <c r="I14" s="8">
        <f>'Cash Book'!L468</f>
        <v>0</v>
      </c>
      <c r="J14" s="8"/>
    </row>
    <row r="15" spans="1:10" x14ac:dyDescent="0.2">
      <c r="A15" s="4"/>
      <c r="C15" s="10"/>
      <c r="D15" s="8"/>
      <c r="G15" s="8"/>
      <c r="H15" s="8" t="s">
        <v>19</v>
      </c>
      <c r="I15" s="8">
        <f>'Cash Book'!H468</f>
        <v>4.3308675203093117E-3</v>
      </c>
    </row>
    <row r="16" spans="1:10" x14ac:dyDescent="0.2">
      <c r="A16" s="4" t="s">
        <v>20</v>
      </c>
      <c r="C16" s="8"/>
      <c r="D16" s="11">
        <f>SUM(C7:C15)</f>
        <v>47137.440000000002</v>
      </c>
      <c r="G16" s="8"/>
      <c r="H16" s="8" t="s">
        <v>21</v>
      </c>
      <c r="I16" s="10">
        <f>IF('Cash Book'!S4&lt;-500,-'Cash Book'!S4,0)</f>
        <v>0</v>
      </c>
      <c r="J16" s="8"/>
    </row>
    <row r="17" spans="1:10" x14ac:dyDescent="0.2">
      <c r="A17" s="4"/>
      <c r="C17" s="8"/>
      <c r="D17" s="8"/>
      <c r="G17" s="8"/>
      <c r="H17" s="8"/>
      <c r="I17" s="8"/>
      <c r="J17" s="8">
        <f>SUM(I15:I16)</f>
        <v>4.3308675203093117E-3</v>
      </c>
    </row>
    <row r="18" spans="1:10" x14ac:dyDescent="0.2">
      <c r="A18" s="4"/>
      <c r="B18" t="s">
        <v>22</v>
      </c>
      <c r="C18" s="8">
        <f>'Cash Book'!X4</f>
        <v>-3331.4</v>
      </c>
      <c r="D18" s="8"/>
      <c r="G18" s="4" t="s">
        <v>23</v>
      </c>
    </row>
    <row r="19" spans="1:10" x14ac:dyDescent="0.2">
      <c r="A19" s="4"/>
      <c r="C19" s="10"/>
      <c r="D19" s="8"/>
      <c r="G19" s="8" t="s">
        <v>24</v>
      </c>
      <c r="H19" s="8"/>
      <c r="I19" s="8">
        <f>'Individual accounts'!D91</f>
        <v>-1.7934381408618805E-2</v>
      </c>
      <c r="J19" s="8"/>
    </row>
    <row r="20" spans="1:10" x14ac:dyDescent="0.2">
      <c r="A20" s="4" t="s">
        <v>25</v>
      </c>
      <c r="C20" s="8"/>
      <c r="D20" s="8">
        <f>SUM(C18:C19)</f>
        <v>-3331.4</v>
      </c>
      <c r="G20" s="17" t="s">
        <v>26</v>
      </c>
      <c r="H20" s="17"/>
      <c r="I20" s="17">
        <f>'Cash Book'!E4</f>
        <v>0</v>
      </c>
      <c r="J20" s="8"/>
    </row>
    <row r="21" spans="1:10" x14ac:dyDescent="0.2">
      <c r="A21" s="4"/>
      <c r="C21" s="8"/>
      <c r="D21" s="8"/>
      <c r="G21" s="8"/>
      <c r="H21" s="8"/>
      <c r="I21" s="10"/>
      <c r="J21" s="8"/>
    </row>
    <row r="22" spans="1:10" x14ac:dyDescent="0.2">
      <c r="A22" s="4"/>
      <c r="B22" t="s">
        <v>27</v>
      </c>
      <c r="C22" s="8">
        <f>'Cash Book'!Y4</f>
        <v>-6072.6</v>
      </c>
      <c r="D22" s="8"/>
      <c r="G22" s="8"/>
      <c r="H22" s="8"/>
      <c r="I22" s="8"/>
      <c r="J22" s="8">
        <f>SUM(I19:I21)</f>
        <v>-1.7934381408618805E-2</v>
      </c>
    </row>
    <row r="23" spans="1:10" x14ac:dyDescent="0.2">
      <c r="A23" s="4"/>
      <c r="B23" t="s">
        <v>28</v>
      </c>
      <c r="C23" s="8">
        <f>'Cash Book'!Z4:Z4</f>
        <v>-7151.3065971755213</v>
      </c>
      <c r="D23" s="8"/>
      <c r="G23" s="8"/>
      <c r="H23" s="8"/>
      <c r="I23" s="8"/>
      <c r="J23" s="8"/>
    </row>
    <row r="24" spans="1:10" x14ac:dyDescent="0.2">
      <c r="A24" s="4"/>
      <c r="B24" t="s">
        <v>29</v>
      </c>
      <c r="C24" s="8">
        <f>'Cash Book'!AC4</f>
        <v>-11615.8</v>
      </c>
      <c r="D24" s="8"/>
      <c r="G24" t="s">
        <v>30</v>
      </c>
      <c r="J24" s="8"/>
    </row>
    <row r="25" spans="1:10" x14ac:dyDescent="0.2">
      <c r="A25" s="4"/>
      <c r="B25" t="s">
        <v>31</v>
      </c>
      <c r="C25" s="8">
        <f>'Cash Book'!AA4+'Cash Book'!AB4</f>
        <v>-2020.9235911230664</v>
      </c>
      <c r="D25" s="8"/>
      <c r="G25" s="8"/>
      <c r="H25" s="8"/>
      <c r="I25" s="8"/>
      <c r="J25" s="8"/>
    </row>
    <row r="26" spans="1:10" x14ac:dyDescent="0.2">
      <c r="A26" s="4"/>
      <c r="B26" t="s">
        <v>32</v>
      </c>
      <c r="C26" s="8">
        <f>'Cash Book'!AD4</f>
        <v>-2000</v>
      </c>
      <c r="D26" s="8"/>
      <c r="G26" s="11" t="s">
        <v>33</v>
      </c>
      <c r="H26" s="8"/>
      <c r="I26" s="8"/>
      <c r="J26" s="22">
        <f>J12+J17-J22</f>
        <v>2.4159985769755643E-2</v>
      </c>
    </row>
    <row r="27" spans="1:10" x14ac:dyDescent="0.2">
      <c r="A27" s="4"/>
      <c r="B27" t="s">
        <v>34</v>
      </c>
      <c r="C27" s="8">
        <f>'Cash Book'!AE4</f>
        <v>-53.79959650302623</v>
      </c>
      <c r="D27" s="8"/>
      <c r="G27" s="8"/>
      <c r="H27" s="8"/>
      <c r="I27" s="8"/>
      <c r="J27" s="8"/>
    </row>
    <row r="28" spans="1:10" x14ac:dyDescent="0.2">
      <c r="A28" s="4"/>
      <c r="B28" t="s">
        <v>35</v>
      </c>
      <c r="C28" s="8">
        <f>'Cash Book'!AF4</f>
        <v>-5870.5899999999992</v>
      </c>
      <c r="D28" s="8"/>
      <c r="G28" s="8"/>
      <c r="H28" s="8"/>
      <c r="I28" s="8"/>
      <c r="J28" s="8"/>
    </row>
    <row r="29" spans="1:10" x14ac:dyDescent="0.2">
      <c r="A29" s="4"/>
      <c r="B29" t="s">
        <v>36</v>
      </c>
      <c r="C29" s="8">
        <f>'Cash Book'!AG4</f>
        <v>-95</v>
      </c>
      <c r="D29" s="8"/>
      <c r="G29" s="8"/>
      <c r="H29" s="8"/>
      <c r="I29" s="8"/>
      <c r="J29" s="8"/>
    </row>
    <row r="30" spans="1:10" x14ac:dyDescent="0.2">
      <c r="A30" s="4"/>
      <c r="B30" t="s">
        <v>37</v>
      </c>
      <c r="C30" s="8">
        <f>'Cash Book'!AI4</f>
        <v>-623.73839946200417</v>
      </c>
      <c r="D30" s="8"/>
      <c r="G30" s="8"/>
      <c r="H30" s="8"/>
      <c r="I30" s="8"/>
      <c r="J30" s="8"/>
    </row>
    <row r="31" spans="1:10" x14ac:dyDescent="0.2">
      <c r="A31" s="4"/>
      <c r="B31" t="s">
        <v>38</v>
      </c>
      <c r="C31" s="8">
        <f>'Cash Book'!AJ4</f>
        <v>-8302.2774848688659</v>
      </c>
      <c r="D31" s="8"/>
      <c r="G31" s="11" t="s">
        <v>39</v>
      </c>
      <c r="H31" s="8"/>
      <c r="I31" s="8"/>
      <c r="J31" s="22">
        <f>D36</f>
        <v>4.3308675171829236E-3</v>
      </c>
    </row>
    <row r="32" spans="1:10" x14ac:dyDescent="0.2">
      <c r="A32" s="4"/>
      <c r="C32" s="10"/>
      <c r="G32" s="8"/>
      <c r="H32" s="8"/>
      <c r="I32" s="8"/>
      <c r="J32" s="8"/>
    </row>
    <row r="33" spans="1:10" x14ac:dyDescent="0.2">
      <c r="A33" s="4" t="s">
        <v>40</v>
      </c>
      <c r="C33" s="8"/>
      <c r="D33" s="11">
        <f>SUM(C22:C32)</f>
        <v>-43806.035669132485</v>
      </c>
      <c r="G33" s="8" t="s">
        <v>41</v>
      </c>
      <c r="H33" s="8"/>
      <c r="I33" s="8"/>
      <c r="J33" s="14">
        <f>J31-J26</f>
        <v>-1.9829118252572719E-2</v>
      </c>
    </row>
    <row r="34" spans="1:10" x14ac:dyDescent="0.2">
      <c r="A34" s="4"/>
      <c r="C34" s="8"/>
      <c r="D34" s="8"/>
      <c r="G34" s="8"/>
      <c r="H34" s="8"/>
      <c r="I34" s="8"/>
      <c r="J34" s="8"/>
    </row>
    <row r="35" spans="1:10" ht="13.5" thickBot="1" x14ac:dyDescent="0.25">
      <c r="A35" s="4"/>
      <c r="C35" s="8"/>
      <c r="D35" s="8"/>
    </row>
    <row r="36" spans="1:10" ht="13.5" thickBot="1" x14ac:dyDescent="0.25">
      <c r="A36" s="4" t="s">
        <v>42</v>
      </c>
      <c r="C36" s="8"/>
      <c r="D36" s="12">
        <f>D33+D16+D20</f>
        <v>4.3308675171829236E-3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1" workbookViewId="0">
      <selection activeCell="J30" sqref="J30"/>
    </sheetView>
  </sheetViews>
  <sheetFormatPr defaultColWidth="8.85546875" defaultRowHeight="12.75" x14ac:dyDescent="0.2"/>
  <cols>
    <col min="1" max="1" width="17.42578125" bestFit="1" customWidth="1"/>
    <col min="3" max="3" width="10.140625" bestFit="1" customWidth="1"/>
    <col min="4" max="4" width="9.85546875" bestFit="1" customWidth="1"/>
    <col min="5" max="5" width="13.85546875" bestFit="1" customWidth="1"/>
    <col min="6" max="6" width="14.140625" bestFit="1" customWidth="1"/>
    <col min="7" max="7" width="11" bestFit="1" customWidth="1"/>
    <col min="9" max="10" width="19.28515625" bestFit="1" customWidth="1"/>
    <col min="12" max="12" width="13.85546875" bestFit="1" customWidth="1"/>
  </cols>
  <sheetData>
    <row r="1" spans="1:13" x14ac:dyDescent="0.2">
      <c r="A1" s="71" t="s">
        <v>296</v>
      </c>
      <c r="B1" s="71" t="s">
        <v>297</v>
      </c>
      <c r="C1" s="71" t="s">
        <v>70</v>
      </c>
      <c r="D1" s="71" t="s">
        <v>142</v>
      </c>
      <c r="E1" s="71" t="s">
        <v>312</v>
      </c>
      <c r="F1" s="71" t="s">
        <v>361</v>
      </c>
      <c r="G1" s="71" t="s">
        <v>362</v>
      </c>
      <c r="L1" s="76" t="s">
        <v>433</v>
      </c>
    </row>
    <row r="2" spans="1:13" x14ac:dyDescent="0.2">
      <c r="A2" t="s">
        <v>333</v>
      </c>
      <c r="B2">
        <v>90</v>
      </c>
      <c r="C2" s="1">
        <v>42769</v>
      </c>
      <c r="D2">
        <v>114</v>
      </c>
      <c r="E2" t="s">
        <v>408</v>
      </c>
      <c r="F2">
        <v>0</v>
      </c>
      <c r="G2">
        <f>B2-F2</f>
        <v>90</v>
      </c>
      <c r="I2" t="s">
        <v>319</v>
      </c>
      <c r="J2" t="str">
        <f t="shared" ref="J2:J19" si="0">VLOOKUP(I2,$A$2:$A$50,1,FALSE)</f>
        <v>Conrad Lovegrove</v>
      </c>
      <c r="L2" t="s">
        <v>408</v>
      </c>
      <c r="M2" s="72">
        <v>0</v>
      </c>
    </row>
    <row r="3" spans="1:13" x14ac:dyDescent="0.2">
      <c r="A3" t="s">
        <v>332</v>
      </c>
      <c r="B3">
        <v>10</v>
      </c>
      <c r="C3" s="1">
        <v>42769</v>
      </c>
      <c r="D3">
        <v>114</v>
      </c>
      <c r="E3" t="s">
        <v>408</v>
      </c>
      <c r="F3">
        <v>0</v>
      </c>
      <c r="G3">
        <f t="shared" ref="G3:G45" si="1">B3-F3</f>
        <v>10</v>
      </c>
      <c r="I3" t="s">
        <v>337</v>
      </c>
      <c r="J3" t="str">
        <f t="shared" si="0"/>
        <v>Andrew Dunn</v>
      </c>
      <c r="L3" t="s">
        <v>313</v>
      </c>
      <c r="M3" s="72">
        <f t="shared" ref="M3:M10" si="2">SUMIF(E:E,L3,F:F)</f>
        <v>27</v>
      </c>
    </row>
    <row r="4" spans="1:13" x14ac:dyDescent="0.2">
      <c r="A4" t="s">
        <v>305</v>
      </c>
      <c r="B4">
        <v>90</v>
      </c>
      <c r="C4" s="1">
        <v>42786</v>
      </c>
      <c r="D4">
        <v>121</v>
      </c>
      <c r="E4" t="s">
        <v>313</v>
      </c>
      <c r="F4">
        <f t="shared" ref="F4:F45" si="3">B4/10</f>
        <v>9</v>
      </c>
      <c r="G4">
        <f t="shared" si="1"/>
        <v>81</v>
      </c>
      <c r="I4" t="s">
        <v>305</v>
      </c>
      <c r="J4" t="str">
        <f t="shared" si="0"/>
        <v>Henry Dodds</v>
      </c>
      <c r="L4" t="s">
        <v>389</v>
      </c>
      <c r="M4" s="72">
        <f t="shared" si="2"/>
        <v>108</v>
      </c>
    </row>
    <row r="5" spans="1:13" x14ac:dyDescent="0.2">
      <c r="A5" t="s">
        <v>306</v>
      </c>
      <c r="B5">
        <v>90</v>
      </c>
      <c r="C5" s="1">
        <v>42786</v>
      </c>
      <c r="D5">
        <v>121</v>
      </c>
      <c r="E5" t="s">
        <v>313</v>
      </c>
      <c r="F5">
        <f t="shared" si="3"/>
        <v>9</v>
      </c>
      <c r="G5">
        <f t="shared" si="1"/>
        <v>81</v>
      </c>
      <c r="I5" t="s">
        <v>306</v>
      </c>
      <c r="J5" t="str">
        <f t="shared" si="0"/>
        <v>Jo Dodds</v>
      </c>
      <c r="L5" t="s">
        <v>376</v>
      </c>
      <c r="M5" s="72">
        <f t="shared" si="2"/>
        <v>9</v>
      </c>
    </row>
    <row r="6" spans="1:13" x14ac:dyDescent="0.2">
      <c r="A6" t="s">
        <v>309</v>
      </c>
      <c r="B6">
        <v>90</v>
      </c>
      <c r="C6" s="1">
        <v>42786</v>
      </c>
      <c r="D6">
        <v>123</v>
      </c>
      <c r="E6" t="s">
        <v>408</v>
      </c>
      <c r="F6">
        <v>0</v>
      </c>
      <c r="G6">
        <f t="shared" si="1"/>
        <v>90</v>
      </c>
      <c r="I6" t="s">
        <v>322</v>
      </c>
      <c r="J6" t="str">
        <f t="shared" si="0"/>
        <v>Sarah Abukscem</v>
      </c>
      <c r="L6" t="s">
        <v>354</v>
      </c>
      <c r="M6" s="72">
        <f t="shared" si="2"/>
        <v>54</v>
      </c>
    </row>
    <row r="7" spans="1:13" x14ac:dyDescent="0.2">
      <c r="A7" t="s">
        <v>392</v>
      </c>
      <c r="B7">
        <v>10</v>
      </c>
      <c r="C7" s="1">
        <v>42786</v>
      </c>
      <c r="D7">
        <v>123</v>
      </c>
      <c r="E7" t="s">
        <v>408</v>
      </c>
      <c r="F7">
        <v>0</v>
      </c>
      <c r="G7">
        <f t="shared" si="1"/>
        <v>10</v>
      </c>
      <c r="I7" t="s">
        <v>377</v>
      </c>
      <c r="J7" t="str">
        <f t="shared" si="0"/>
        <v>Simon lovegrove</v>
      </c>
      <c r="L7" t="s">
        <v>370</v>
      </c>
      <c r="M7" s="72">
        <f t="shared" si="2"/>
        <v>54</v>
      </c>
    </row>
    <row r="8" spans="1:13" x14ac:dyDescent="0.2">
      <c r="A8" t="s">
        <v>310</v>
      </c>
      <c r="B8">
        <v>90</v>
      </c>
      <c r="C8" s="1">
        <v>42790</v>
      </c>
      <c r="D8">
        <v>124</v>
      </c>
      <c r="E8" t="s">
        <v>389</v>
      </c>
      <c r="F8">
        <f t="shared" si="3"/>
        <v>9</v>
      </c>
      <c r="G8">
        <f t="shared" si="1"/>
        <v>81</v>
      </c>
      <c r="I8" t="s">
        <v>333</v>
      </c>
      <c r="J8" t="str">
        <f t="shared" si="0"/>
        <v>Kieran Hawkins</v>
      </c>
      <c r="L8" t="s">
        <v>369</v>
      </c>
      <c r="M8" s="72">
        <f t="shared" si="2"/>
        <v>18</v>
      </c>
    </row>
    <row r="9" spans="1:13" x14ac:dyDescent="0.2">
      <c r="A9" t="s">
        <v>311</v>
      </c>
      <c r="B9">
        <v>90</v>
      </c>
      <c r="C9" s="1">
        <v>42790</v>
      </c>
      <c r="D9">
        <v>124</v>
      </c>
      <c r="E9" t="s">
        <v>389</v>
      </c>
      <c r="F9">
        <f t="shared" si="3"/>
        <v>9</v>
      </c>
      <c r="G9">
        <f t="shared" si="1"/>
        <v>81</v>
      </c>
      <c r="I9" t="s">
        <v>341</v>
      </c>
      <c r="J9" t="str">
        <f t="shared" si="0"/>
        <v>James Fitchett</v>
      </c>
      <c r="L9" s="41" t="s">
        <v>393</v>
      </c>
      <c r="M9" s="72">
        <f t="shared" si="2"/>
        <v>36</v>
      </c>
    </row>
    <row r="10" spans="1:13" x14ac:dyDescent="0.2">
      <c r="A10" s="41" t="s">
        <v>391</v>
      </c>
      <c r="B10">
        <v>90</v>
      </c>
      <c r="C10" s="1">
        <v>42790</v>
      </c>
      <c r="D10">
        <v>124</v>
      </c>
      <c r="E10" t="s">
        <v>389</v>
      </c>
      <c r="F10">
        <f t="shared" si="3"/>
        <v>9</v>
      </c>
      <c r="G10">
        <f t="shared" si="1"/>
        <v>81</v>
      </c>
      <c r="I10" t="s">
        <v>340</v>
      </c>
      <c r="J10" t="str">
        <f t="shared" si="0"/>
        <v>Sam Fitchett</v>
      </c>
      <c r="L10" t="s">
        <v>390</v>
      </c>
      <c r="M10" s="72">
        <f t="shared" si="2"/>
        <v>18</v>
      </c>
    </row>
    <row r="11" spans="1:13" x14ac:dyDescent="0.2">
      <c r="A11" t="s">
        <v>318</v>
      </c>
      <c r="B11">
        <v>90</v>
      </c>
      <c r="C11" s="1">
        <v>42792</v>
      </c>
      <c r="D11">
        <v>127</v>
      </c>
      <c r="E11" t="s">
        <v>408</v>
      </c>
      <c r="F11">
        <v>0</v>
      </c>
      <c r="G11">
        <f t="shared" si="1"/>
        <v>90</v>
      </c>
      <c r="I11" t="s">
        <v>339</v>
      </c>
      <c r="J11" t="str">
        <f t="shared" si="0"/>
        <v>Gus Van Setten</v>
      </c>
      <c r="L11" s="50"/>
    </row>
    <row r="12" spans="1:13" x14ac:dyDescent="0.2">
      <c r="A12" t="s">
        <v>319</v>
      </c>
      <c r="B12">
        <v>90</v>
      </c>
      <c r="C12" s="1">
        <v>42792</v>
      </c>
      <c r="D12">
        <v>127</v>
      </c>
      <c r="E12" t="s">
        <v>408</v>
      </c>
      <c r="F12">
        <v>0</v>
      </c>
      <c r="G12">
        <f t="shared" si="1"/>
        <v>90</v>
      </c>
      <c r="I12" t="s">
        <v>378</v>
      </c>
      <c r="J12" t="str">
        <f t="shared" si="0"/>
        <v>Susanna Milton</v>
      </c>
    </row>
    <row r="13" spans="1:13" x14ac:dyDescent="0.2">
      <c r="A13" t="s">
        <v>320</v>
      </c>
      <c r="B13">
        <v>10</v>
      </c>
      <c r="C13" s="1">
        <v>42792</v>
      </c>
      <c r="D13">
        <v>127</v>
      </c>
      <c r="E13" t="s">
        <v>408</v>
      </c>
      <c r="F13">
        <v>0</v>
      </c>
      <c r="G13">
        <f t="shared" si="1"/>
        <v>10</v>
      </c>
      <c r="I13" t="s">
        <v>334</v>
      </c>
      <c r="J13" t="str">
        <f t="shared" si="0"/>
        <v>Rebekah Clark</v>
      </c>
    </row>
    <row r="14" spans="1:13" x14ac:dyDescent="0.2">
      <c r="A14" t="s">
        <v>322</v>
      </c>
      <c r="B14">
        <v>90</v>
      </c>
      <c r="C14" s="1">
        <v>42793</v>
      </c>
      <c r="D14">
        <v>128</v>
      </c>
      <c r="E14" t="s">
        <v>376</v>
      </c>
      <c r="F14">
        <f t="shared" si="3"/>
        <v>9</v>
      </c>
      <c r="G14">
        <f t="shared" si="1"/>
        <v>81</v>
      </c>
      <c r="I14" t="s">
        <v>335</v>
      </c>
      <c r="J14" t="str">
        <f t="shared" si="0"/>
        <v>Anthony Clark</v>
      </c>
    </row>
    <row r="15" spans="1:13" x14ac:dyDescent="0.2">
      <c r="A15" t="s">
        <v>327</v>
      </c>
      <c r="B15">
        <v>90</v>
      </c>
      <c r="C15" s="1">
        <v>42793</v>
      </c>
      <c r="D15">
        <v>129</v>
      </c>
      <c r="E15" t="s">
        <v>354</v>
      </c>
      <c r="F15">
        <f t="shared" si="3"/>
        <v>9</v>
      </c>
      <c r="G15">
        <f t="shared" si="1"/>
        <v>81</v>
      </c>
      <c r="I15" t="s">
        <v>309</v>
      </c>
      <c r="J15" t="str">
        <f t="shared" si="0"/>
        <v>Robin Shand</v>
      </c>
    </row>
    <row r="16" spans="1:13" x14ac:dyDescent="0.2">
      <c r="A16" s="41" t="s">
        <v>381</v>
      </c>
      <c r="B16">
        <v>90</v>
      </c>
      <c r="C16" s="1">
        <v>42794</v>
      </c>
      <c r="D16">
        <v>130</v>
      </c>
      <c r="E16" t="s">
        <v>389</v>
      </c>
      <c r="F16">
        <f t="shared" si="3"/>
        <v>9</v>
      </c>
      <c r="G16">
        <f t="shared" si="1"/>
        <v>81</v>
      </c>
      <c r="I16" t="s">
        <v>330</v>
      </c>
      <c r="J16" t="str">
        <f t="shared" si="0"/>
        <v>Phil Allinson-James</v>
      </c>
    </row>
    <row r="17" spans="1:10" x14ac:dyDescent="0.2">
      <c r="A17" s="41" t="s">
        <v>387</v>
      </c>
      <c r="B17">
        <v>90</v>
      </c>
      <c r="C17" s="1">
        <v>42794</v>
      </c>
      <c r="D17">
        <v>130</v>
      </c>
      <c r="E17" t="s">
        <v>389</v>
      </c>
      <c r="F17">
        <f t="shared" si="3"/>
        <v>9</v>
      </c>
      <c r="G17">
        <f t="shared" si="1"/>
        <v>81</v>
      </c>
      <c r="I17" t="s">
        <v>331</v>
      </c>
      <c r="J17" t="str">
        <f t="shared" si="0"/>
        <v>Jesse Allinson-James</v>
      </c>
    </row>
    <row r="18" spans="1:10" x14ac:dyDescent="0.2">
      <c r="A18" s="41" t="s">
        <v>382</v>
      </c>
      <c r="B18">
        <v>90</v>
      </c>
      <c r="C18" s="1">
        <v>42794</v>
      </c>
      <c r="D18">
        <v>130</v>
      </c>
      <c r="E18" t="s">
        <v>389</v>
      </c>
      <c r="F18">
        <f t="shared" si="3"/>
        <v>9</v>
      </c>
      <c r="G18">
        <f t="shared" si="1"/>
        <v>81</v>
      </c>
      <c r="I18" t="s">
        <v>311</v>
      </c>
      <c r="J18" t="str">
        <f t="shared" si="0"/>
        <v>David Munday</v>
      </c>
    </row>
    <row r="19" spans="1:10" x14ac:dyDescent="0.2">
      <c r="A19" s="41" t="s">
        <v>384</v>
      </c>
      <c r="B19">
        <v>90</v>
      </c>
      <c r="C19" s="1">
        <v>42794</v>
      </c>
      <c r="D19">
        <v>130</v>
      </c>
      <c r="E19" t="s">
        <v>389</v>
      </c>
      <c r="F19">
        <f t="shared" si="3"/>
        <v>9</v>
      </c>
      <c r="G19">
        <f t="shared" si="1"/>
        <v>81</v>
      </c>
      <c r="I19" t="s">
        <v>310</v>
      </c>
      <c r="J19" t="str">
        <f t="shared" si="0"/>
        <v>Paul Munday</v>
      </c>
    </row>
    <row r="20" spans="1:10" x14ac:dyDescent="0.2">
      <c r="A20" t="s">
        <v>326</v>
      </c>
      <c r="B20">
        <v>90</v>
      </c>
      <c r="C20" s="1">
        <v>42794</v>
      </c>
      <c r="D20">
        <v>131</v>
      </c>
      <c r="E20" t="s">
        <v>370</v>
      </c>
      <c r="F20">
        <f t="shared" si="3"/>
        <v>9</v>
      </c>
      <c r="G20">
        <f t="shared" si="1"/>
        <v>81</v>
      </c>
      <c r="I20" t="s">
        <v>379</v>
      </c>
      <c r="J20" t="str">
        <f t="shared" ref="J20:J45" si="4">VLOOKUP(I20,$A$2:$A$50,1,FALSE)</f>
        <v>Sid Vincent</v>
      </c>
    </row>
    <row r="21" spans="1:10" x14ac:dyDescent="0.2">
      <c r="A21" t="s">
        <v>371</v>
      </c>
      <c r="B21">
        <v>90</v>
      </c>
      <c r="C21" s="1">
        <v>42794</v>
      </c>
      <c r="D21">
        <v>131</v>
      </c>
      <c r="E21" t="s">
        <v>370</v>
      </c>
      <c r="F21">
        <f t="shared" si="3"/>
        <v>9</v>
      </c>
      <c r="G21">
        <f t="shared" si="1"/>
        <v>81</v>
      </c>
      <c r="I21" t="s">
        <v>380</v>
      </c>
      <c r="J21" t="str">
        <f t="shared" si="4"/>
        <v>Robert Vincent</v>
      </c>
    </row>
    <row r="22" spans="1:10" x14ac:dyDescent="0.2">
      <c r="A22" s="41" t="s">
        <v>330</v>
      </c>
      <c r="B22">
        <v>90</v>
      </c>
      <c r="C22" s="1">
        <v>42795</v>
      </c>
      <c r="D22">
        <v>133</v>
      </c>
      <c r="E22" t="s">
        <v>389</v>
      </c>
      <c r="F22">
        <f t="shared" si="3"/>
        <v>9</v>
      </c>
      <c r="G22">
        <f t="shared" si="1"/>
        <v>81</v>
      </c>
      <c r="I22" t="s">
        <v>381</v>
      </c>
      <c r="J22" t="str">
        <f t="shared" si="4"/>
        <v>Paul Moss</v>
      </c>
    </row>
    <row r="23" spans="1:10" x14ac:dyDescent="0.2">
      <c r="A23" s="41" t="s">
        <v>331</v>
      </c>
      <c r="B23">
        <v>90</v>
      </c>
      <c r="C23" s="1">
        <v>42795</v>
      </c>
      <c r="D23">
        <v>133</v>
      </c>
      <c r="E23" t="s">
        <v>389</v>
      </c>
      <c r="F23">
        <f t="shared" si="3"/>
        <v>9</v>
      </c>
      <c r="G23">
        <f t="shared" si="1"/>
        <v>81</v>
      </c>
      <c r="I23" t="s">
        <v>387</v>
      </c>
      <c r="J23" t="str">
        <f t="shared" si="4"/>
        <v>David Barton</v>
      </c>
    </row>
    <row r="24" spans="1:10" x14ac:dyDescent="0.2">
      <c r="A24" s="41" t="s">
        <v>334</v>
      </c>
      <c r="B24">
        <v>90</v>
      </c>
      <c r="C24" s="1">
        <v>42796</v>
      </c>
      <c r="D24">
        <v>134</v>
      </c>
      <c r="E24" t="s">
        <v>369</v>
      </c>
      <c r="F24">
        <f t="shared" si="3"/>
        <v>9</v>
      </c>
      <c r="G24">
        <f t="shared" si="1"/>
        <v>81</v>
      </c>
      <c r="I24" t="s">
        <v>382</v>
      </c>
      <c r="J24" t="str">
        <f t="shared" si="4"/>
        <v>Mark Dunmore</v>
      </c>
    </row>
    <row r="25" spans="1:10" x14ac:dyDescent="0.2">
      <c r="A25" s="41" t="s">
        <v>335</v>
      </c>
      <c r="B25">
        <v>90</v>
      </c>
      <c r="C25" s="1">
        <v>42796</v>
      </c>
      <c r="D25">
        <v>134</v>
      </c>
      <c r="E25" t="s">
        <v>369</v>
      </c>
      <c r="F25">
        <f t="shared" si="3"/>
        <v>9</v>
      </c>
      <c r="G25">
        <f t="shared" si="1"/>
        <v>81</v>
      </c>
      <c r="I25" t="s">
        <v>388</v>
      </c>
      <c r="J25" t="str">
        <f t="shared" si="4"/>
        <v>Giles Riley Pitt</v>
      </c>
    </row>
    <row r="26" spans="1:10" x14ac:dyDescent="0.2">
      <c r="A26" s="41" t="s">
        <v>337</v>
      </c>
      <c r="B26">
        <v>90</v>
      </c>
      <c r="C26" s="1">
        <v>42796</v>
      </c>
      <c r="D26">
        <v>135</v>
      </c>
      <c r="E26" s="41" t="s">
        <v>393</v>
      </c>
      <c r="F26">
        <f t="shared" si="3"/>
        <v>9</v>
      </c>
      <c r="G26">
        <f t="shared" si="1"/>
        <v>81</v>
      </c>
      <c r="I26" t="s">
        <v>383</v>
      </c>
      <c r="J26" t="str">
        <f t="shared" si="4"/>
        <v>Lewis Payne</v>
      </c>
    </row>
    <row r="27" spans="1:10" x14ac:dyDescent="0.2">
      <c r="A27" s="41" t="s">
        <v>339</v>
      </c>
      <c r="B27">
        <v>90</v>
      </c>
      <c r="C27" s="1">
        <v>42796</v>
      </c>
      <c r="D27">
        <v>136</v>
      </c>
      <c r="E27" t="s">
        <v>313</v>
      </c>
      <c r="F27">
        <f t="shared" si="3"/>
        <v>9</v>
      </c>
      <c r="G27">
        <f t="shared" si="1"/>
        <v>81</v>
      </c>
      <c r="I27" t="s">
        <v>384</v>
      </c>
      <c r="J27" t="str">
        <f t="shared" si="4"/>
        <v>Kevin Holinshead</v>
      </c>
    </row>
    <row r="28" spans="1:10" x14ac:dyDescent="0.2">
      <c r="A28" s="41" t="s">
        <v>341</v>
      </c>
      <c r="B28">
        <v>90</v>
      </c>
      <c r="C28" s="1">
        <v>42797</v>
      </c>
      <c r="D28">
        <v>137</v>
      </c>
      <c r="E28" s="50" t="s">
        <v>393</v>
      </c>
      <c r="F28">
        <f t="shared" si="3"/>
        <v>9</v>
      </c>
      <c r="G28">
        <f t="shared" si="1"/>
        <v>81</v>
      </c>
      <c r="I28" t="s">
        <v>349</v>
      </c>
      <c r="J28" t="str">
        <f t="shared" si="4"/>
        <v>Tom Finnegan</v>
      </c>
    </row>
    <row r="29" spans="1:10" x14ac:dyDescent="0.2">
      <c r="A29" s="50" t="s">
        <v>378</v>
      </c>
      <c r="B29">
        <v>90</v>
      </c>
      <c r="C29" s="1">
        <v>42797</v>
      </c>
      <c r="D29">
        <v>137</v>
      </c>
      <c r="E29" s="50" t="s">
        <v>393</v>
      </c>
      <c r="F29">
        <f t="shared" si="3"/>
        <v>9</v>
      </c>
      <c r="G29">
        <f t="shared" si="1"/>
        <v>81</v>
      </c>
      <c r="I29" t="s">
        <v>348</v>
      </c>
      <c r="J29" t="str">
        <f t="shared" si="4"/>
        <v>Matt Finnegan</v>
      </c>
    </row>
    <row r="30" spans="1:10" x14ac:dyDescent="0.2">
      <c r="A30" s="41" t="s">
        <v>340</v>
      </c>
      <c r="B30" s="41">
        <v>90</v>
      </c>
      <c r="C30" s="42">
        <v>42798</v>
      </c>
      <c r="D30" s="41">
        <v>138</v>
      </c>
      <c r="E30" s="50" t="s">
        <v>393</v>
      </c>
      <c r="F30">
        <f t="shared" si="3"/>
        <v>9</v>
      </c>
      <c r="G30">
        <f t="shared" si="1"/>
        <v>81</v>
      </c>
      <c r="I30" t="s">
        <v>350</v>
      </c>
      <c r="J30" t="str">
        <f t="shared" si="4"/>
        <v>Joe Finnegan</v>
      </c>
    </row>
    <row r="31" spans="1:10" x14ac:dyDescent="0.2">
      <c r="A31" s="41" t="s">
        <v>348</v>
      </c>
      <c r="B31">
        <v>90</v>
      </c>
      <c r="C31" s="1">
        <v>42798</v>
      </c>
      <c r="D31">
        <v>139</v>
      </c>
      <c r="E31" s="39" t="s">
        <v>354</v>
      </c>
      <c r="F31">
        <f t="shared" si="3"/>
        <v>9</v>
      </c>
      <c r="G31">
        <f t="shared" si="1"/>
        <v>81</v>
      </c>
      <c r="I31" s="41" t="s">
        <v>351</v>
      </c>
      <c r="J31" t="str">
        <f t="shared" si="4"/>
        <v>Mike Cheek</v>
      </c>
    </row>
    <row r="32" spans="1:10" x14ac:dyDescent="0.2">
      <c r="A32" s="41" t="s">
        <v>349</v>
      </c>
      <c r="B32">
        <v>90</v>
      </c>
      <c r="C32" s="1">
        <v>42798</v>
      </c>
      <c r="D32">
        <v>139</v>
      </c>
      <c r="E32" s="39" t="s">
        <v>354</v>
      </c>
      <c r="F32">
        <f t="shared" si="3"/>
        <v>9</v>
      </c>
      <c r="G32">
        <f t="shared" si="1"/>
        <v>81</v>
      </c>
      <c r="I32" t="s">
        <v>385</v>
      </c>
      <c r="J32" t="str">
        <f t="shared" si="4"/>
        <v>Max Taylor</v>
      </c>
    </row>
    <row r="33" spans="1:10" x14ac:dyDescent="0.2">
      <c r="A33" s="41" t="s">
        <v>350</v>
      </c>
      <c r="B33">
        <v>90</v>
      </c>
      <c r="C33" s="1">
        <v>42798</v>
      </c>
      <c r="D33">
        <v>139</v>
      </c>
      <c r="E33" s="39" t="s">
        <v>354</v>
      </c>
      <c r="F33">
        <f t="shared" si="3"/>
        <v>9</v>
      </c>
      <c r="G33">
        <f t="shared" si="1"/>
        <v>81</v>
      </c>
      <c r="I33" t="s">
        <v>386</v>
      </c>
      <c r="J33" t="str">
        <f t="shared" si="4"/>
        <v>Mark Taylor</v>
      </c>
    </row>
    <row r="34" spans="1:10" x14ac:dyDescent="0.2">
      <c r="A34" s="41" t="s">
        <v>352</v>
      </c>
      <c r="B34">
        <v>90</v>
      </c>
      <c r="C34" s="1">
        <v>42798</v>
      </c>
      <c r="D34">
        <v>139</v>
      </c>
      <c r="E34" s="39" t="s">
        <v>354</v>
      </c>
      <c r="F34">
        <f t="shared" si="3"/>
        <v>9</v>
      </c>
      <c r="G34">
        <f t="shared" si="1"/>
        <v>81</v>
      </c>
      <c r="I34" t="s">
        <v>372</v>
      </c>
      <c r="J34" t="str">
        <f t="shared" si="4"/>
        <v>Christoph Sander</v>
      </c>
    </row>
    <row r="35" spans="1:10" x14ac:dyDescent="0.2">
      <c r="A35" s="41" t="s">
        <v>351</v>
      </c>
      <c r="B35">
        <v>90</v>
      </c>
      <c r="C35" s="1">
        <v>42798</v>
      </c>
      <c r="D35">
        <v>139</v>
      </c>
      <c r="E35" s="39" t="s">
        <v>354</v>
      </c>
      <c r="F35">
        <f t="shared" si="3"/>
        <v>9</v>
      </c>
      <c r="G35">
        <f t="shared" si="1"/>
        <v>81</v>
      </c>
      <c r="I35" t="s">
        <v>373</v>
      </c>
      <c r="J35" t="str">
        <f t="shared" si="4"/>
        <v>Stef Sander</v>
      </c>
    </row>
    <row r="36" spans="1:10" x14ac:dyDescent="0.2">
      <c r="A36" s="41" t="s">
        <v>372</v>
      </c>
      <c r="B36">
        <v>90</v>
      </c>
      <c r="C36" s="42">
        <v>42799</v>
      </c>
      <c r="D36" s="41">
        <v>145</v>
      </c>
      <c r="E36" t="s">
        <v>370</v>
      </c>
      <c r="F36">
        <f t="shared" si="3"/>
        <v>9</v>
      </c>
      <c r="G36">
        <f t="shared" si="1"/>
        <v>81</v>
      </c>
      <c r="I36" t="s">
        <v>371</v>
      </c>
      <c r="J36" t="str">
        <f t="shared" si="4"/>
        <v>Ben Packer</v>
      </c>
    </row>
    <row r="37" spans="1:10" x14ac:dyDescent="0.2">
      <c r="A37" s="41" t="s">
        <v>373</v>
      </c>
      <c r="B37">
        <v>90</v>
      </c>
      <c r="C37" s="42">
        <v>42799</v>
      </c>
      <c r="D37" s="41">
        <v>145</v>
      </c>
      <c r="E37" t="s">
        <v>370</v>
      </c>
      <c r="F37">
        <f t="shared" si="3"/>
        <v>9</v>
      </c>
      <c r="G37">
        <f t="shared" si="1"/>
        <v>81</v>
      </c>
      <c r="I37" t="s">
        <v>326</v>
      </c>
      <c r="J37" t="str">
        <f t="shared" si="4"/>
        <v>Tim Packer</v>
      </c>
    </row>
    <row r="38" spans="1:10" x14ac:dyDescent="0.2">
      <c r="A38" s="41" t="s">
        <v>374</v>
      </c>
      <c r="B38">
        <v>90</v>
      </c>
      <c r="C38" s="42">
        <v>42799</v>
      </c>
      <c r="D38" s="41">
        <v>145</v>
      </c>
      <c r="E38" t="s">
        <v>370</v>
      </c>
      <c r="F38">
        <f t="shared" si="3"/>
        <v>9</v>
      </c>
      <c r="G38">
        <f t="shared" si="1"/>
        <v>81</v>
      </c>
      <c r="I38" s="41" t="s">
        <v>374</v>
      </c>
      <c r="J38" t="str">
        <f t="shared" si="4"/>
        <v xml:space="preserve">Louis Russell </v>
      </c>
    </row>
    <row r="39" spans="1:10" x14ac:dyDescent="0.2">
      <c r="A39" s="41" t="s">
        <v>375</v>
      </c>
      <c r="B39">
        <v>90</v>
      </c>
      <c r="C39" s="42">
        <v>42799</v>
      </c>
      <c r="D39" s="41">
        <v>145</v>
      </c>
      <c r="E39" t="s">
        <v>370</v>
      </c>
      <c r="F39">
        <f t="shared" si="3"/>
        <v>9</v>
      </c>
      <c r="G39">
        <f t="shared" si="1"/>
        <v>81</v>
      </c>
      <c r="I39" t="s">
        <v>352</v>
      </c>
      <c r="J39" t="str">
        <f t="shared" si="4"/>
        <v>Joe Scanlon</v>
      </c>
    </row>
    <row r="40" spans="1:10" x14ac:dyDescent="0.2">
      <c r="A40" s="41" t="s">
        <v>383</v>
      </c>
      <c r="B40">
        <v>90</v>
      </c>
      <c r="C40" s="42">
        <v>42808</v>
      </c>
      <c r="D40" s="41">
        <v>163</v>
      </c>
      <c r="E40" t="s">
        <v>389</v>
      </c>
      <c r="F40">
        <f t="shared" si="3"/>
        <v>9</v>
      </c>
      <c r="G40">
        <f t="shared" si="1"/>
        <v>81</v>
      </c>
      <c r="I40" t="s">
        <v>375</v>
      </c>
      <c r="J40" t="str">
        <f t="shared" si="4"/>
        <v>Martin Russell</v>
      </c>
    </row>
    <row r="41" spans="1:10" x14ac:dyDescent="0.2">
      <c r="A41" s="41" t="s">
        <v>388</v>
      </c>
      <c r="B41">
        <v>90</v>
      </c>
      <c r="C41" s="42">
        <v>42808</v>
      </c>
      <c r="D41" s="41">
        <v>163</v>
      </c>
      <c r="E41" t="s">
        <v>389</v>
      </c>
      <c r="F41">
        <f t="shared" si="3"/>
        <v>9</v>
      </c>
      <c r="G41">
        <f t="shared" si="1"/>
        <v>81</v>
      </c>
      <c r="I41" t="s">
        <v>327</v>
      </c>
      <c r="J41" t="str">
        <f t="shared" si="4"/>
        <v>George James</v>
      </c>
    </row>
    <row r="42" spans="1:10" x14ac:dyDescent="0.2">
      <c r="A42" s="41" t="s">
        <v>379</v>
      </c>
      <c r="B42">
        <v>90</v>
      </c>
      <c r="C42" s="42">
        <v>42808</v>
      </c>
      <c r="D42" s="41">
        <v>163</v>
      </c>
      <c r="E42" t="s">
        <v>389</v>
      </c>
      <c r="F42">
        <f t="shared" si="3"/>
        <v>9</v>
      </c>
      <c r="G42">
        <f t="shared" si="1"/>
        <v>81</v>
      </c>
      <c r="I42" t="s">
        <v>391</v>
      </c>
      <c r="J42" t="str">
        <f t="shared" si="4"/>
        <v>Owen Schenkel</v>
      </c>
    </row>
    <row r="43" spans="1:10" x14ac:dyDescent="0.2">
      <c r="A43" s="41" t="s">
        <v>380</v>
      </c>
      <c r="B43">
        <v>90</v>
      </c>
      <c r="C43" s="70" t="s">
        <v>17</v>
      </c>
      <c r="D43" s="70"/>
      <c r="E43" t="s">
        <v>389</v>
      </c>
      <c r="F43" s="70"/>
      <c r="G43" s="70"/>
      <c r="I43" t="s">
        <v>332</v>
      </c>
      <c r="J43" t="str">
        <f t="shared" si="4"/>
        <v>Mark Hawkins (s)</v>
      </c>
    </row>
    <row r="44" spans="1:10" x14ac:dyDescent="0.2">
      <c r="A44" s="41" t="s">
        <v>386</v>
      </c>
      <c r="B44">
        <v>90</v>
      </c>
      <c r="C44" s="42">
        <v>42799</v>
      </c>
      <c r="D44" s="41">
        <v>146</v>
      </c>
      <c r="E44" t="s">
        <v>390</v>
      </c>
      <c r="F44">
        <f t="shared" si="3"/>
        <v>9</v>
      </c>
      <c r="G44">
        <f t="shared" si="1"/>
        <v>81</v>
      </c>
      <c r="I44" t="s">
        <v>392</v>
      </c>
      <c r="J44" t="str">
        <f t="shared" si="4"/>
        <v>Sandy Shand (s)</v>
      </c>
    </row>
    <row r="45" spans="1:10" x14ac:dyDescent="0.2">
      <c r="A45" s="41" t="s">
        <v>385</v>
      </c>
      <c r="B45">
        <v>90</v>
      </c>
      <c r="C45" s="42">
        <v>42799</v>
      </c>
      <c r="D45" s="41">
        <v>146</v>
      </c>
      <c r="E45" t="s">
        <v>390</v>
      </c>
      <c r="F45">
        <f t="shared" si="3"/>
        <v>9</v>
      </c>
      <c r="G45">
        <f t="shared" si="1"/>
        <v>81</v>
      </c>
      <c r="I45" t="s">
        <v>320</v>
      </c>
      <c r="J45" t="str">
        <f t="shared" si="4"/>
        <v>Suzie Lovegrove (s)</v>
      </c>
    </row>
    <row r="46" spans="1:10" x14ac:dyDescent="0.2">
      <c r="A46" s="41"/>
      <c r="B46" s="41"/>
      <c r="C46" s="41"/>
      <c r="D46" s="41"/>
      <c r="E46" s="50"/>
    </row>
    <row r="47" spans="1:10" x14ac:dyDescent="0.2">
      <c r="B47" s="41"/>
      <c r="C47" s="41"/>
      <c r="D47" s="41"/>
      <c r="E47" s="50"/>
    </row>
    <row r="48" spans="1:10" x14ac:dyDescent="0.2">
      <c r="B48" s="41"/>
      <c r="C48" s="41"/>
      <c r="D48" s="41"/>
      <c r="E48" s="50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79"/>
  <sheetViews>
    <sheetView topLeftCell="C1" workbookViewId="0">
      <pane xSplit="6" ySplit="5" topLeftCell="L162" activePane="bottomRight" state="frozen"/>
      <selection activeCell="C1" sqref="C1"/>
      <selection pane="topRight" activeCell="I1" sqref="I1"/>
      <selection pane="bottomLeft" activeCell="C6" sqref="C6"/>
      <selection pane="bottomRight" activeCell="H196" sqref="H196"/>
    </sheetView>
  </sheetViews>
  <sheetFormatPr defaultColWidth="8.85546875" defaultRowHeight="12.75" x14ac:dyDescent="0.2"/>
  <cols>
    <col min="2" max="2" width="10" customWidth="1"/>
    <col min="3" max="3" width="78.42578125" bestFit="1" customWidth="1"/>
    <col min="4" max="4" width="41.140625" customWidth="1"/>
    <col min="5" max="5" width="14.42578125" style="8" customWidth="1"/>
    <col min="6" max="6" width="9.28515625" bestFit="1" customWidth="1"/>
    <col min="7" max="7" width="10.42578125" bestFit="1" customWidth="1"/>
    <col min="8" max="8" width="9.42578125" bestFit="1" customWidth="1"/>
    <col min="9" max="9" width="2" customWidth="1"/>
    <col min="10" max="10" width="11.140625" style="23" bestFit="1" customWidth="1"/>
    <col min="11" max="11" width="8.140625" style="41" customWidth="1"/>
    <col min="12" max="12" width="9.42578125" style="44" customWidth="1"/>
    <col min="13" max="13" width="1.42578125" customWidth="1"/>
    <col min="14" max="14" width="11.7109375" style="30" bestFit="1" customWidth="1"/>
    <col min="15" max="15" width="2" customWidth="1"/>
    <col min="16" max="16" width="17.28515625" style="2" bestFit="1" customWidth="1"/>
    <col min="17" max="17" width="14.140625" style="2" bestFit="1" customWidth="1"/>
    <col min="18" max="18" width="8.7109375" style="2" bestFit="1" customWidth="1"/>
    <col min="19" max="19" width="7.140625" style="2" bestFit="1" customWidth="1"/>
    <col min="20" max="20" width="8.140625" style="2" bestFit="1" customWidth="1"/>
    <col min="21" max="21" width="10.140625" style="2" bestFit="1" customWidth="1"/>
    <col min="22" max="22" width="9.28515625" style="2" bestFit="1" customWidth="1"/>
    <col min="23" max="23" width="9.42578125" style="2" bestFit="1" customWidth="1"/>
    <col min="24" max="24" width="10.85546875" style="27" customWidth="1"/>
    <col min="25" max="25" width="10.42578125" style="3" bestFit="1" customWidth="1"/>
    <col min="26" max="26" width="12.85546875" style="3" bestFit="1" customWidth="1"/>
    <col min="27" max="27" width="10.42578125" style="3" bestFit="1" customWidth="1"/>
    <col min="28" max="28" width="6.7109375" style="3" bestFit="1" customWidth="1"/>
    <col min="29" max="29" width="10.85546875" style="3" bestFit="1" customWidth="1"/>
    <col min="30" max="30" width="10.140625" style="3" bestFit="1" customWidth="1"/>
    <col min="31" max="31" width="12.42578125" style="3" bestFit="1" customWidth="1"/>
    <col min="32" max="33" width="9.140625" style="3" bestFit="1" customWidth="1"/>
    <col min="34" max="34" width="10.42578125" style="3" bestFit="1" customWidth="1"/>
    <col min="35" max="35" width="10.42578125" style="3" customWidth="1"/>
    <col min="36" max="36" width="9.42578125" style="3" bestFit="1" customWidth="1"/>
  </cols>
  <sheetData>
    <row r="1" spans="1:37" ht="13.5" thickBot="1" x14ac:dyDescent="0.25">
      <c r="B1" s="4" t="str">
        <f>Summary!A1</f>
        <v>GB U25 team to South Africa 2017</v>
      </c>
      <c r="J1" s="24">
        <f>J3-J2</f>
        <v>-10541.853669132484</v>
      </c>
      <c r="K1" s="17"/>
      <c r="L1" s="46"/>
      <c r="P1" s="13">
        <f>P3-P4</f>
        <v>-27899.89</v>
      </c>
    </row>
    <row r="2" spans="1:37" ht="13.5" thickBot="1" x14ac:dyDescent="0.25">
      <c r="J2" s="24">
        <f>'Individual accounts'!D3</f>
        <v>10541.853669132484</v>
      </c>
      <c r="K2" s="17"/>
      <c r="L2" s="46"/>
      <c r="P2" s="98" t="s">
        <v>43</v>
      </c>
      <c r="Q2" s="99"/>
      <c r="R2" s="99"/>
      <c r="S2" s="99"/>
      <c r="T2" s="99"/>
      <c r="U2" s="99"/>
      <c r="V2" s="99"/>
      <c r="W2" s="100"/>
      <c r="Y2" s="95" t="s">
        <v>44</v>
      </c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7"/>
    </row>
    <row r="3" spans="1:37" x14ac:dyDescent="0.2">
      <c r="A3" s="53"/>
      <c r="B3" s="53"/>
      <c r="C3" s="53"/>
      <c r="D3" s="53"/>
      <c r="E3" s="60"/>
      <c r="F3" s="53"/>
      <c r="G3" s="53"/>
      <c r="H3" s="53" t="s">
        <v>45</v>
      </c>
      <c r="J3" s="24">
        <f>SUM(J7:J208)</f>
        <v>0</v>
      </c>
      <c r="K3" s="17"/>
      <c r="L3" s="46"/>
      <c r="P3" s="13">
        <f>'Tour Contributions'!D3</f>
        <v>0</v>
      </c>
      <c r="Q3" s="13">
        <f>'Corporate days'!G3</f>
        <v>0</v>
      </c>
      <c r="R3" s="13"/>
      <c r="S3" s="13"/>
      <c r="T3" s="13"/>
      <c r="U3" s="13"/>
      <c r="V3" s="13"/>
      <c r="W3" s="13"/>
    </row>
    <row r="4" spans="1:37" x14ac:dyDescent="0.2">
      <c r="A4" s="8"/>
      <c r="B4" s="53"/>
      <c r="C4" s="53"/>
      <c r="D4" s="53"/>
      <c r="E4" s="60">
        <f>SUM(E7:E466)</f>
        <v>0</v>
      </c>
      <c r="F4" s="60"/>
      <c r="G4" s="60"/>
      <c r="H4" s="60"/>
      <c r="I4" s="8"/>
      <c r="J4" s="54" t="s">
        <v>46</v>
      </c>
      <c r="K4" s="55"/>
      <c r="L4" s="56" t="s">
        <v>17</v>
      </c>
      <c r="M4" s="8"/>
      <c r="N4" s="31"/>
      <c r="O4" s="8"/>
      <c r="P4" s="13">
        <f t="shared" ref="P4:AJ4" si="0">SUM(P6:P466)</f>
        <v>27899.89</v>
      </c>
      <c r="Q4" s="13">
        <f t="shared" si="0"/>
        <v>3630</v>
      </c>
      <c r="R4" s="13">
        <f t="shared" si="0"/>
        <v>0</v>
      </c>
      <c r="S4" s="13">
        <f t="shared" si="0"/>
        <v>13.78</v>
      </c>
      <c r="T4" s="13">
        <f t="shared" si="0"/>
        <v>2721.83</v>
      </c>
      <c r="U4" s="13">
        <f t="shared" si="0"/>
        <v>2124</v>
      </c>
      <c r="V4" s="13">
        <f t="shared" si="0"/>
        <v>5500</v>
      </c>
      <c r="W4" s="13">
        <f t="shared" si="0"/>
        <v>5247.9400000000005</v>
      </c>
      <c r="X4" s="28">
        <f t="shared" si="0"/>
        <v>-3331.4</v>
      </c>
      <c r="Y4" s="15">
        <f t="shared" si="0"/>
        <v>-6072.6</v>
      </c>
      <c r="Z4" s="15">
        <f t="shared" si="0"/>
        <v>-7151.3065971755213</v>
      </c>
      <c r="AA4" s="15">
        <f t="shared" si="0"/>
        <v>-1775.7399999999998</v>
      </c>
      <c r="AB4" s="15">
        <f t="shared" si="0"/>
        <v>-245.18359112306661</v>
      </c>
      <c r="AC4" s="15">
        <f t="shared" si="0"/>
        <v>-11615.8</v>
      </c>
      <c r="AD4" s="15">
        <f t="shared" si="0"/>
        <v>-2000</v>
      </c>
      <c r="AE4" s="15">
        <f t="shared" si="0"/>
        <v>-53.79959650302623</v>
      </c>
      <c r="AF4" s="15">
        <f t="shared" si="0"/>
        <v>-5870.5899999999992</v>
      </c>
      <c r="AG4" s="15">
        <f t="shared" si="0"/>
        <v>-95</v>
      </c>
      <c r="AH4" s="15">
        <f t="shared" si="0"/>
        <v>0</v>
      </c>
      <c r="AI4" s="15">
        <f t="shared" si="0"/>
        <v>-623.73839946200417</v>
      </c>
      <c r="AJ4" s="15">
        <f t="shared" si="0"/>
        <v>-8302.2774848688659</v>
      </c>
      <c r="AK4" s="8"/>
    </row>
    <row r="5" spans="1:37" x14ac:dyDescent="0.2">
      <c r="A5" s="53" t="s">
        <v>142</v>
      </c>
      <c r="B5" s="53" t="s">
        <v>47</v>
      </c>
      <c r="C5" s="53" t="s">
        <v>48</v>
      </c>
      <c r="D5" s="53" t="s">
        <v>103</v>
      </c>
      <c r="E5" s="60" t="s">
        <v>49</v>
      </c>
      <c r="F5" s="53" t="s">
        <v>50</v>
      </c>
      <c r="G5" s="53" t="s">
        <v>51</v>
      </c>
      <c r="H5" s="53" t="s">
        <v>45</v>
      </c>
      <c r="J5" s="57" t="s">
        <v>52</v>
      </c>
      <c r="K5" s="58" t="s">
        <v>466</v>
      </c>
      <c r="L5" s="59" t="s">
        <v>53</v>
      </c>
      <c r="N5" s="30" t="s">
        <v>54</v>
      </c>
      <c r="P5" s="2" t="s">
        <v>55</v>
      </c>
      <c r="Q5" s="2" t="s">
        <v>56</v>
      </c>
      <c r="R5" s="2" t="s">
        <v>57</v>
      </c>
      <c r="S5" s="2" t="s">
        <v>58</v>
      </c>
      <c r="T5" s="2" t="s">
        <v>59</v>
      </c>
      <c r="U5" s="2" t="s">
        <v>60</v>
      </c>
      <c r="V5" s="2" t="s">
        <v>14</v>
      </c>
      <c r="W5" s="2" t="s">
        <v>16</v>
      </c>
      <c r="X5" s="27" t="s">
        <v>61</v>
      </c>
      <c r="Y5" s="3" t="s">
        <v>27</v>
      </c>
      <c r="Z5" s="3" t="s">
        <v>28</v>
      </c>
      <c r="AA5" s="3" t="s">
        <v>62</v>
      </c>
      <c r="AB5" s="3" t="s">
        <v>63</v>
      </c>
      <c r="AC5" s="3" t="s">
        <v>29</v>
      </c>
      <c r="AD5" s="3" t="s">
        <v>64</v>
      </c>
      <c r="AE5" s="3" t="s">
        <v>65</v>
      </c>
      <c r="AF5" s="3" t="s">
        <v>35</v>
      </c>
      <c r="AG5" s="3" t="s">
        <v>36</v>
      </c>
      <c r="AH5" s="3" t="s">
        <v>58</v>
      </c>
      <c r="AI5" s="3" t="s">
        <v>37</v>
      </c>
      <c r="AJ5" s="3" t="s">
        <v>38</v>
      </c>
    </row>
    <row r="6" spans="1:37" x14ac:dyDescent="0.2">
      <c r="F6" s="8"/>
      <c r="G6" s="8"/>
      <c r="H6" s="8">
        <v>0</v>
      </c>
      <c r="I6" s="8"/>
      <c r="J6" s="24"/>
      <c r="K6" s="17"/>
      <c r="L6" s="46"/>
      <c r="M6" s="8"/>
      <c r="N6" s="31"/>
      <c r="O6" s="8"/>
      <c r="P6" s="13"/>
      <c r="Q6" s="13"/>
      <c r="R6" s="13"/>
      <c r="S6" s="13"/>
      <c r="T6" s="13"/>
      <c r="U6" s="13"/>
      <c r="V6" s="13"/>
      <c r="W6" s="13"/>
      <c r="X6" s="28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8"/>
    </row>
    <row r="7" spans="1:37" x14ac:dyDescent="0.2">
      <c r="A7">
        <v>1</v>
      </c>
      <c r="B7" s="1">
        <v>42541</v>
      </c>
      <c r="C7" t="s">
        <v>144</v>
      </c>
      <c r="D7" t="s">
        <v>143</v>
      </c>
      <c r="F7" s="8">
        <v>100</v>
      </c>
      <c r="G7" s="8"/>
      <c r="H7" s="8">
        <f t="shared" ref="H7:H25" si="1">SUM(F7:G7)+H6</f>
        <v>100</v>
      </c>
      <c r="I7" s="8"/>
      <c r="J7" s="24"/>
      <c r="K7" s="17" t="s">
        <v>467</v>
      </c>
      <c r="L7" s="46"/>
      <c r="M7" s="8"/>
      <c r="N7" s="31">
        <f t="shared" ref="N7:N25" si="2">SUM(P7:AJ7)-SUM(F7:G7)-J7-L7-E7</f>
        <v>0</v>
      </c>
      <c r="O7" s="8"/>
      <c r="P7" s="13">
        <v>100</v>
      </c>
      <c r="Q7" s="13"/>
      <c r="R7" s="13"/>
      <c r="S7" s="13"/>
      <c r="T7" s="13"/>
      <c r="U7" s="13"/>
      <c r="V7" s="13"/>
      <c r="W7" s="13"/>
      <c r="X7" s="28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8"/>
    </row>
    <row r="8" spans="1:37" x14ac:dyDescent="0.2">
      <c r="A8">
        <v>2</v>
      </c>
      <c r="B8" s="1">
        <v>42541</v>
      </c>
      <c r="C8" t="s">
        <v>145</v>
      </c>
      <c r="D8" t="s">
        <v>143</v>
      </c>
      <c r="F8" s="8">
        <v>100</v>
      </c>
      <c r="G8" s="8"/>
      <c r="H8" s="8">
        <f t="shared" si="1"/>
        <v>200</v>
      </c>
      <c r="I8" s="8"/>
      <c r="J8" s="24"/>
      <c r="K8" s="17" t="s">
        <v>467</v>
      </c>
      <c r="L8" s="46"/>
      <c r="M8" s="8"/>
      <c r="N8" s="31">
        <f t="shared" si="2"/>
        <v>0</v>
      </c>
      <c r="O8" s="8"/>
      <c r="P8" s="13">
        <v>100</v>
      </c>
      <c r="Q8" s="13"/>
      <c r="R8" s="13"/>
      <c r="S8" s="13"/>
      <c r="T8" s="13"/>
      <c r="U8" s="13"/>
      <c r="V8" s="13"/>
      <c r="W8" s="13"/>
      <c r="X8" s="28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8"/>
    </row>
    <row r="9" spans="1:37" x14ac:dyDescent="0.2">
      <c r="A9">
        <v>3</v>
      </c>
      <c r="B9" s="1">
        <v>42541</v>
      </c>
      <c r="C9" t="s">
        <v>147</v>
      </c>
      <c r="D9" t="s">
        <v>143</v>
      </c>
      <c r="F9" s="8">
        <v>100</v>
      </c>
      <c r="G9" s="8"/>
      <c r="H9" s="8">
        <f t="shared" si="1"/>
        <v>300</v>
      </c>
      <c r="I9" s="8"/>
      <c r="J9" s="24"/>
      <c r="K9" s="17" t="s">
        <v>467</v>
      </c>
      <c r="L9" s="46"/>
      <c r="M9" s="8"/>
      <c r="N9" s="31">
        <f t="shared" si="2"/>
        <v>0</v>
      </c>
      <c r="O9" s="8"/>
      <c r="P9" s="13">
        <v>100</v>
      </c>
      <c r="Q9" s="13"/>
      <c r="R9" s="13"/>
      <c r="S9" s="13"/>
      <c r="T9" s="13"/>
      <c r="U9" s="13"/>
      <c r="V9" s="13"/>
      <c r="W9" s="13"/>
      <c r="X9" s="28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8"/>
    </row>
    <row r="10" spans="1:37" x14ac:dyDescent="0.2">
      <c r="A10">
        <v>4</v>
      </c>
      <c r="B10" s="1">
        <v>42541</v>
      </c>
      <c r="C10" t="s">
        <v>146</v>
      </c>
      <c r="D10" t="s">
        <v>143</v>
      </c>
      <c r="F10" s="8">
        <v>100</v>
      </c>
      <c r="G10" s="8"/>
      <c r="H10" s="8">
        <f t="shared" si="1"/>
        <v>400</v>
      </c>
      <c r="I10" s="8"/>
      <c r="J10" s="24"/>
      <c r="K10" s="17" t="s">
        <v>467</v>
      </c>
      <c r="L10" s="46"/>
      <c r="M10" s="8"/>
      <c r="N10" s="31">
        <f t="shared" si="2"/>
        <v>0</v>
      </c>
      <c r="O10" s="8"/>
      <c r="P10" s="13">
        <v>100</v>
      </c>
      <c r="Q10" s="13"/>
      <c r="R10" s="13"/>
      <c r="S10" s="13"/>
      <c r="T10" s="13"/>
      <c r="U10" s="13"/>
      <c r="V10" s="13"/>
      <c r="W10" s="13"/>
      <c r="X10" s="28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8"/>
    </row>
    <row r="11" spans="1:37" x14ac:dyDescent="0.2">
      <c r="A11">
        <v>5</v>
      </c>
      <c r="B11" s="1">
        <v>42543</v>
      </c>
      <c r="C11" t="s">
        <v>148</v>
      </c>
      <c r="D11" t="s">
        <v>143</v>
      </c>
      <c r="F11" s="8">
        <v>100</v>
      </c>
      <c r="G11" s="8"/>
      <c r="H11" s="8">
        <f t="shared" si="1"/>
        <v>500</v>
      </c>
      <c r="I11" s="8"/>
      <c r="J11" s="24"/>
      <c r="K11" s="17" t="s">
        <v>467</v>
      </c>
      <c r="L11" s="46"/>
      <c r="M11" s="8"/>
      <c r="N11" s="31">
        <f t="shared" si="2"/>
        <v>0</v>
      </c>
      <c r="O11" s="8"/>
      <c r="P11" s="13">
        <v>100</v>
      </c>
      <c r="Q11" s="13"/>
      <c r="R11" s="13"/>
      <c r="S11" s="13"/>
      <c r="T11" s="13"/>
      <c r="U11" s="13"/>
      <c r="V11" s="13"/>
      <c r="W11" s="13"/>
      <c r="X11" s="28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8"/>
    </row>
    <row r="12" spans="1:37" x14ac:dyDescent="0.2">
      <c r="A12">
        <v>6</v>
      </c>
      <c r="B12" s="1">
        <v>42543</v>
      </c>
      <c r="C12" t="s">
        <v>149</v>
      </c>
      <c r="D12" t="s">
        <v>143</v>
      </c>
      <c r="F12" s="8">
        <v>100</v>
      </c>
      <c r="G12" s="8"/>
      <c r="H12" s="8">
        <f t="shared" si="1"/>
        <v>600</v>
      </c>
      <c r="I12" s="8"/>
      <c r="J12" s="24"/>
      <c r="K12" s="17" t="s">
        <v>467</v>
      </c>
      <c r="L12" s="46"/>
      <c r="M12" s="8"/>
      <c r="N12" s="31">
        <f t="shared" si="2"/>
        <v>0</v>
      </c>
      <c r="O12" s="8"/>
      <c r="P12" s="13">
        <v>100</v>
      </c>
      <c r="Q12" s="13"/>
      <c r="R12" s="13"/>
      <c r="S12" s="13"/>
      <c r="T12" s="13"/>
      <c r="U12" s="13"/>
      <c r="V12" s="13"/>
      <c r="W12" s="13"/>
      <c r="X12" s="28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8"/>
    </row>
    <row r="13" spans="1:37" x14ac:dyDescent="0.2">
      <c r="A13">
        <v>7</v>
      </c>
      <c r="B13" s="1">
        <v>42543</v>
      </c>
      <c r="C13" t="s">
        <v>150</v>
      </c>
      <c r="D13" t="s">
        <v>143</v>
      </c>
      <c r="F13" s="8">
        <v>100</v>
      </c>
      <c r="G13" s="8"/>
      <c r="H13" s="8">
        <f t="shared" si="1"/>
        <v>700</v>
      </c>
      <c r="I13" s="8"/>
      <c r="J13" s="24"/>
      <c r="K13" s="17" t="s">
        <v>467</v>
      </c>
      <c r="L13" s="46"/>
      <c r="M13" s="8"/>
      <c r="N13" s="31">
        <f t="shared" si="2"/>
        <v>0</v>
      </c>
      <c r="O13" s="8"/>
      <c r="P13" s="13">
        <v>100</v>
      </c>
      <c r="Q13" s="13"/>
      <c r="R13" s="13"/>
      <c r="S13" s="13"/>
      <c r="T13" s="13"/>
      <c r="U13" s="13"/>
      <c r="V13" s="13"/>
      <c r="W13" s="13"/>
      <c r="X13" s="28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8"/>
    </row>
    <row r="14" spans="1:37" x14ac:dyDescent="0.2">
      <c r="A14">
        <v>8</v>
      </c>
      <c r="B14" s="1">
        <v>42543</v>
      </c>
      <c r="C14" t="s">
        <v>151</v>
      </c>
      <c r="D14" t="s">
        <v>143</v>
      </c>
      <c r="F14" s="8">
        <v>100</v>
      </c>
      <c r="G14" s="8"/>
      <c r="H14" s="8">
        <f t="shared" si="1"/>
        <v>800</v>
      </c>
      <c r="I14" s="8"/>
      <c r="J14" s="24"/>
      <c r="K14" s="17" t="s">
        <v>467</v>
      </c>
      <c r="L14" s="46"/>
      <c r="M14" s="8"/>
      <c r="N14" s="31">
        <f t="shared" si="2"/>
        <v>0</v>
      </c>
      <c r="O14" s="8"/>
      <c r="P14" s="13">
        <v>100</v>
      </c>
      <c r="Q14" s="13"/>
      <c r="R14" s="13"/>
      <c r="S14" s="13"/>
      <c r="T14" s="13"/>
      <c r="U14" s="13"/>
      <c r="V14" s="13"/>
      <c r="W14" s="13"/>
      <c r="X14" s="28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8"/>
    </row>
    <row r="15" spans="1:37" x14ac:dyDescent="0.2">
      <c r="A15">
        <v>9</v>
      </c>
      <c r="B15" s="1">
        <v>42543</v>
      </c>
      <c r="C15" t="s">
        <v>152</v>
      </c>
      <c r="D15" t="s">
        <v>143</v>
      </c>
      <c r="F15" s="8">
        <v>100</v>
      </c>
      <c r="G15" s="8"/>
      <c r="H15" s="8">
        <f t="shared" si="1"/>
        <v>900</v>
      </c>
      <c r="I15" s="8"/>
      <c r="J15" s="24"/>
      <c r="K15" s="17" t="s">
        <v>467</v>
      </c>
      <c r="L15" s="46"/>
      <c r="M15" s="8"/>
      <c r="N15" s="31">
        <f t="shared" si="2"/>
        <v>0</v>
      </c>
      <c r="O15" s="8"/>
      <c r="P15" s="13">
        <v>100</v>
      </c>
      <c r="Q15" s="13"/>
      <c r="R15" s="13"/>
      <c r="S15" s="13"/>
      <c r="T15" s="13"/>
      <c r="U15" s="13"/>
      <c r="V15" s="13"/>
      <c r="W15" s="13"/>
      <c r="X15" s="28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8"/>
    </row>
    <row r="16" spans="1:37" x14ac:dyDescent="0.2">
      <c r="A16">
        <v>10</v>
      </c>
      <c r="B16" s="1">
        <v>42544</v>
      </c>
      <c r="C16" t="s">
        <v>153</v>
      </c>
      <c r="D16" t="s">
        <v>143</v>
      </c>
      <c r="F16" s="8">
        <v>100</v>
      </c>
      <c r="G16" s="8"/>
      <c r="H16" s="8">
        <f t="shared" si="1"/>
        <v>1000</v>
      </c>
      <c r="I16" s="8"/>
      <c r="J16" s="24"/>
      <c r="K16" s="17" t="s">
        <v>467</v>
      </c>
      <c r="L16" s="46"/>
      <c r="M16" s="8"/>
      <c r="N16" s="31">
        <f t="shared" si="2"/>
        <v>0</v>
      </c>
      <c r="O16" s="8"/>
      <c r="P16" s="13">
        <v>100</v>
      </c>
      <c r="Q16" s="13"/>
      <c r="R16" s="13"/>
      <c r="S16" s="13"/>
      <c r="T16" s="13"/>
      <c r="U16" s="13"/>
      <c r="V16" s="13"/>
      <c r="W16" s="13"/>
      <c r="X16" s="28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8"/>
    </row>
    <row r="17" spans="1:37" x14ac:dyDescent="0.2">
      <c r="A17">
        <v>11</v>
      </c>
      <c r="B17" s="1">
        <v>42544</v>
      </c>
      <c r="C17" t="s">
        <v>154</v>
      </c>
      <c r="D17" t="s">
        <v>143</v>
      </c>
      <c r="F17" s="8">
        <v>100</v>
      </c>
      <c r="G17" s="8"/>
      <c r="H17" s="8">
        <f t="shared" si="1"/>
        <v>1100</v>
      </c>
      <c r="I17" s="8"/>
      <c r="J17" s="24"/>
      <c r="K17" s="17" t="s">
        <v>467</v>
      </c>
      <c r="L17" s="46"/>
      <c r="M17" s="8"/>
      <c r="N17" s="31">
        <f t="shared" si="2"/>
        <v>0</v>
      </c>
      <c r="O17" s="8"/>
      <c r="P17" s="13">
        <v>100</v>
      </c>
      <c r="Q17" s="13"/>
      <c r="R17" s="13"/>
      <c r="S17" s="13"/>
      <c r="T17" s="13"/>
      <c r="U17" s="13"/>
      <c r="V17" s="13"/>
      <c r="W17" s="13"/>
      <c r="X17" s="28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8"/>
    </row>
    <row r="18" spans="1:37" x14ac:dyDescent="0.2">
      <c r="A18">
        <v>12</v>
      </c>
      <c r="B18" s="1">
        <v>42544</v>
      </c>
      <c r="C18" s="39" t="s">
        <v>155</v>
      </c>
      <c r="D18" t="s">
        <v>143</v>
      </c>
      <c r="F18" s="8">
        <v>100</v>
      </c>
      <c r="G18" s="8"/>
      <c r="H18" s="8">
        <f t="shared" si="1"/>
        <v>1200</v>
      </c>
      <c r="I18" s="8"/>
      <c r="J18" s="24"/>
      <c r="K18" s="17" t="s">
        <v>467</v>
      </c>
      <c r="L18" s="46"/>
      <c r="M18" s="8"/>
      <c r="N18" s="31">
        <f t="shared" si="2"/>
        <v>0</v>
      </c>
      <c r="O18" s="8"/>
      <c r="P18" s="13">
        <v>100</v>
      </c>
      <c r="Q18" s="13"/>
      <c r="R18" s="13"/>
      <c r="S18" s="13"/>
      <c r="T18" s="13"/>
      <c r="U18" s="13"/>
      <c r="V18" s="13"/>
      <c r="W18" s="13"/>
      <c r="X18" s="28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8"/>
    </row>
    <row r="19" spans="1:37" x14ac:dyDescent="0.2">
      <c r="A19">
        <v>13</v>
      </c>
      <c r="B19" s="1">
        <v>42545</v>
      </c>
      <c r="C19" t="s">
        <v>156</v>
      </c>
      <c r="D19" t="s">
        <v>143</v>
      </c>
      <c r="F19" s="8">
        <v>100</v>
      </c>
      <c r="G19" s="8"/>
      <c r="H19" s="8">
        <f t="shared" si="1"/>
        <v>1300</v>
      </c>
      <c r="I19" s="8"/>
      <c r="J19" s="24"/>
      <c r="K19" s="17" t="s">
        <v>467</v>
      </c>
      <c r="L19" s="46"/>
      <c r="M19" s="8"/>
      <c r="N19" s="31">
        <f t="shared" si="2"/>
        <v>0</v>
      </c>
      <c r="O19" s="8"/>
      <c r="P19" s="13">
        <v>100</v>
      </c>
      <c r="Q19" s="13"/>
      <c r="R19" s="13"/>
      <c r="S19" s="13"/>
      <c r="T19" s="13"/>
      <c r="U19" s="13"/>
      <c r="V19" s="13"/>
      <c r="W19" s="13"/>
      <c r="X19" s="28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8"/>
    </row>
    <row r="20" spans="1:37" x14ac:dyDescent="0.2">
      <c r="A20">
        <v>14</v>
      </c>
      <c r="B20" s="1">
        <v>42546</v>
      </c>
      <c r="C20" t="s">
        <v>188</v>
      </c>
      <c r="D20" t="s">
        <v>143</v>
      </c>
      <c r="F20" s="8">
        <v>100</v>
      </c>
      <c r="G20" s="8"/>
      <c r="H20" s="8">
        <f t="shared" si="1"/>
        <v>1400</v>
      </c>
      <c r="I20" s="8"/>
      <c r="J20" s="24"/>
      <c r="K20" s="17" t="s">
        <v>467</v>
      </c>
      <c r="L20" s="46"/>
      <c r="M20" s="8"/>
      <c r="N20" s="31">
        <f t="shared" si="2"/>
        <v>0</v>
      </c>
      <c r="O20" s="8"/>
      <c r="P20" s="13">
        <v>100</v>
      </c>
      <c r="Q20" s="13"/>
      <c r="R20" s="13"/>
      <c r="S20" s="13"/>
      <c r="T20" s="13"/>
      <c r="U20" s="13"/>
      <c r="V20" s="13"/>
      <c r="W20" s="13"/>
      <c r="X20" s="28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8"/>
    </row>
    <row r="21" spans="1:37" x14ac:dyDescent="0.2">
      <c r="A21">
        <v>15</v>
      </c>
      <c r="B21" s="1">
        <v>42549</v>
      </c>
      <c r="C21" t="s">
        <v>187</v>
      </c>
      <c r="D21" t="s">
        <v>143</v>
      </c>
      <c r="F21" s="8">
        <v>100</v>
      </c>
      <c r="G21" s="8"/>
      <c r="H21" s="8">
        <f t="shared" si="1"/>
        <v>1500</v>
      </c>
      <c r="I21" s="8"/>
      <c r="J21" s="24"/>
      <c r="K21" s="17" t="s">
        <v>467</v>
      </c>
      <c r="L21" s="46"/>
      <c r="M21" s="8"/>
      <c r="N21" s="31">
        <f>SUM(P21:AJ21)-SUM(F21:G21)-J21-L21-E21</f>
        <v>0</v>
      </c>
      <c r="O21" s="8"/>
      <c r="P21" s="13">
        <v>100</v>
      </c>
      <c r="Q21" s="13"/>
      <c r="R21" s="13"/>
      <c r="S21" s="13"/>
      <c r="T21" s="13"/>
      <c r="U21" s="13"/>
      <c r="V21" s="13"/>
      <c r="W21" s="13"/>
      <c r="X21" s="28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8"/>
    </row>
    <row r="22" spans="1:37" x14ac:dyDescent="0.2">
      <c r="A22">
        <v>16</v>
      </c>
      <c r="B22" s="1">
        <v>42549</v>
      </c>
      <c r="C22" s="39" t="s">
        <v>141</v>
      </c>
      <c r="D22" s="39" t="s">
        <v>160</v>
      </c>
      <c r="F22" s="8"/>
      <c r="G22" s="8">
        <v>-706</v>
      </c>
      <c r="H22" s="8">
        <f t="shared" si="1"/>
        <v>794</v>
      </c>
      <c r="I22" s="8"/>
      <c r="J22" s="24"/>
      <c r="K22" s="17" t="s">
        <v>467</v>
      </c>
      <c r="L22" s="46"/>
      <c r="M22" s="8"/>
      <c r="N22" s="31">
        <f t="shared" si="2"/>
        <v>0</v>
      </c>
      <c r="O22" s="8"/>
      <c r="P22" s="13"/>
      <c r="Q22" s="13"/>
      <c r="R22" s="13"/>
      <c r="S22" s="13"/>
      <c r="T22" s="13"/>
      <c r="U22" s="13"/>
      <c r="V22" s="13"/>
      <c r="W22" s="13"/>
      <c r="X22" s="28"/>
      <c r="Y22" s="15"/>
      <c r="Z22" s="15"/>
      <c r="AA22" s="15"/>
      <c r="AB22" s="15"/>
      <c r="AC22" s="15"/>
      <c r="AD22" s="15"/>
      <c r="AE22" s="15"/>
      <c r="AF22" s="15">
        <v>-706</v>
      </c>
      <c r="AG22" s="15"/>
      <c r="AH22" s="15"/>
      <c r="AI22" s="15"/>
      <c r="AJ22" s="15"/>
      <c r="AK22" s="8"/>
    </row>
    <row r="23" spans="1:37" x14ac:dyDescent="0.2">
      <c r="A23">
        <v>17</v>
      </c>
      <c r="B23" s="1">
        <v>42549</v>
      </c>
      <c r="C23" s="39" t="s">
        <v>163</v>
      </c>
      <c r="D23" t="s">
        <v>143</v>
      </c>
      <c r="F23" s="8">
        <v>100</v>
      </c>
      <c r="G23" s="8"/>
      <c r="H23" s="8">
        <f t="shared" si="1"/>
        <v>894</v>
      </c>
      <c r="I23" s="8"/>
      <c r="J23" s="24"/>
      <c r="K23" s="17" t="s">
        <v>467</v>
      </c>
      <c r="L23" s="46"/>
      <c r="M23" s="8"/>
      <c r="N23" s="31">
        <f t="shared" si="2"/>
        <v>0</v>
      </c>
      <c r="O23" s="8"/>
      <c r="P23" s="13">
        <v>100</v>
      </c>
      <c r="Q23" s="13"/>
      <c r="R23" s="13"/>
      <c r="S23" s="13"/>
      <c r="T23" s="13"/>
      <c r="U23" s="13"/>
      <c r="V23" s="13"/>
      <c r="W23" s="13"/>
      <c r="X23" s="28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8"/>
    </row>
    <row r="24" spans="1:37" x14ac:dyDescent="0.2">
      <c r="A24">
        <v>18</v>
      </c>
      <c r="B24" s="1">
        <v>42549</v>
      </c>
      <c r="C24" s="39" t="s">
        <v>158</v>
      </c>
      <c r="D24" t="s">
        <v>143</v>
      </c>
      <c r="F24" s="8">
        <v>100</v>
      </c>
      <c r="G24" s="8"/>
      <c r="H24" s="8">
        <f t="shared" si="1"/>
        <v>994</v>
      </c>
      <c r="I24" s="8"/>
      <c r="J24" s="24"/>
      <c r="K24" s="17" t="s">
        <v>467</v>
      </c>
      <c r="L24" s="46"/>
      <c r="M24" s="8"/>
      <c r="N24" s="31">
        <f t="shared" si="2"/>
        <v>0</v>
      </c>
      <c r="O24" s="8"/>
      <c r="P24" s="13">
        <v>100</v>
      </c>
      <c r="Q24" s="13"/>
      <c r="R24" s="13"/>
      <c r="S24" s="13"/>
      <c r="T24" s="13"/>
      <c r="U24" s="13"/>
      <c r="V24" s="13"/>
      <c r="W24" s="13"/>
      <c r="X24" s="28"/>
      <c r="Y24" s="15"/>
      <c r="Z24" s="15"/>
      <c r="AA24" s="15"/>
      <c r="AB24" s="15"/>
      <c r="AC24" s="15"/>
      <c r="AD24" s="15"/>
      <c r="AE24" s="15"/>
      <c r="AG24" s="15"/>
      <c r="AH24" s="15"/>
      <c r="AI24" s="15"/>
      <c r="AJ24" s="15"/>
      <c r="AK24" s="8"/>
    </row>
    <row r="25" spans="1:37" x14ac:dyDescent="0.2">
      <c r="A25">
        <v>19</v>
      </c>
      <c r="B25" s="42">
        <v>42549</v>
      </c>
      <c r="C25" s="50" t="s">
        <v>159</v>
      </c>
      <c r="D25" s="50" t="s">
        <v>161</v>
      </c>
      <c r="E25" s="17"/>
      <c r="F25" s="17"/>
      <c r="G25" s="17">
        <v>-108</v>
      </c>
      <c r="H25" s="8">
        <f t="shared" si="1"/>
        <v>886</v>
      </c>
      <c r="I25" s="8"/>
      <c r="J25" s="24"/>
      <c r="K25" s="17"/>
      <c r="L25" s="46"/>
      <c r="M25" s="8"/>
      <c r="N25" s="31">
        <f t="shared" si="2"/>
        <v>0</v>
      </c>
      <c r="O25" s="8"/>
      <c r="P25" s="13"/>
      <c r="Q25" s="13"/>
      <c r="R25" s="13"/>
      <c r="S25" s="13"/>
      <c r="T25" s="13"/>
      <c r="U25" s="13"/>
      <c r="V25" s="13"/>
      <c r="W25" s="13"/>
      <c r="X25" s="28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>
        <v>-108</v>
      </c>
      <c r="AK25" s="8"/>
    </row>
    <row r="26" spans="1:37" x14ac:dyDescent="0.2">
      <c r="A26">
        <v>20</v>
      </c>
      <c r="B26" s="42">
        <v>42549</v>
      </c>
      <c r="C26" s="50" t="s">
        <v>162</v>
      </c>
      <c r="D26" s="50" t="s">
        <v>165</v>
      </c>
      <c r="E26" s="17"/>
      <c r="F26" s="17"/>
      <c r="G26" s="17">
        <v>-9.5</v>
      </c>
      <c r="H26" s="8">
        <f t="shared" ref="H26:H74" si="3">SUM(F26:G26)+H25</f>
        <v>876.5</v>
      </c>
      <c r="I26" s="8"/>
      <c r="J26" s="24"/>
      <c r="K26" s="17"/>
      <c r="L26" s="46"/>
      <c r="M26" s="8"/>
      <c r="N26" s="31">
        <f t="shared" ref="N26:N51" si="4">SUM(P26:AJ26)-SUM(F26:G26)-J26-L26-E26</f>
        <v>0</v>
      </c>
      <c r="O26" s="8"/>
      <c r="P26" s="13"/>
      <c r="Q26" s="13"/>
      <c r="R26" s="13"/>
      <c r="S26" s="13"/>
      <c r="T26" s="13"/>
      <c r="U26" s="13"/>
      <c r="V26" s="13"/>
      <c r="W26" s="13"/>
      <c r="X26" s="28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>
        <v>-9.5</v>
      </c>
      <c r="AK26" s="8"/>
    </row>
    <row r="27" spans="1:37" x14ac:dyDescent="0.2">
      <c r="A27">
        <v>21</v>
      </c>
      <c r="B27" s="1">
        <v>42549</v>
      </c>
      <c r="C27" s="50" t="s">
        <v>172</v>
      </c>
      <c r="D27" s="50" t="s">
        <v>164</v>
      </c>
      <c r="F27" s="8"/>
      <c r="G27" s="8">
        <v>-477.5</v>
      </c>
      <c r="H27" s="8">
        <f t="shared" si="3"/>
        <v>399</v>
      </c>
      <c r="I27" s="8"/>
      <c r="J27" s="24"/>
      <c r="K27" s="17" t="s">
        <v>467</v>
      </c>
      <c r="L27" s="46"/>
      <c r="M27" s="8"/>
      <c r="N27" s="31">
        <f t="shared" si="4"/>
        <v>0</v>
      </c>
      <c r="O27" s="8"/>
      <c r="P27" s="13"/>
      <c r="Q27" s="13"/>
      <c r="R27" s="13"/>
      <c r="S27" s="13"/>
      <c r="T27" s="13"/>
      <c r="U27" s="13"/>
      <c r="V27" s="13"/>
      <c r="W27" s="13"/>
      <c r="X27" s="28">
        <v>-477.5</v>
      </c>
      <c r="Y27" s="15"/>
      <c r="Z27" s="15"/>
      <c r="AA27" s="15"/>
      <c r="AB27" s="15"/>
      <c r="AC27" s="15"/>
      <c r="AD27" s="15"/>
      <c r="AF27" s="15"/>
      <c r="AG27" s="15"/>
      <c r="AH27" s="15"/>
      <c r="AI27" s="15"/>
      <c r="AJ27" s="15"/>
      <c r="AK27" s="8"/>
    </row>
    <row r="28" spans="1:37" x14ac:dyDescent="0.2">
      <c r="A28">
        <v>22</v>
      </c>
      <c r="B28" s="1">
        <v>42549</v>
      </c>
      <c r="C28" s="50" t="s">
        <v>167</v>
      </c>
      <c r="D28" t="s">
        <v>143</v>
      </c>
      <c r="F28" s="8">
        <v>100</v>
      </c>
      <c r="G28" s="8"/>
      <c r="H28" s="8">
        <f t="shared" si="3"/>
        <v>499</v>
      </c>
      <c r="I28" s="8"/>
      <c r="J28" s="24"/>
      <c r="K28" s="17" t="s">
        <v>467</v>
      </c>
      <c r="L28" s="46"/>
      <c r="M28" s="8"/>
      <c r="N28" s="31">
        <f t="shared" si="4"/>
        <v>0</v>
      </c>
      <c r="O28" s="8"/>
      <c r="P28" s="13">
        <v>100</v>
      </c>
      <c r="Q28" s="13"/>
      <c r="R28" s="13"/>
      <c r="S28" s="13"/>
      <c r="T28" s="13"/>
      <c r="U28" s="13"/>
      <c r="V28" s="13"/>
      <c r="W28" s="13"/>
      <c r="X28" s="28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8"/>
    </row>
    <row r="29" spans="1:37" x14ac:dyDescent="0.2">
      <c r="A29">
        <v>23</v>
      </c>
      <c r="B29" s="1">
        <v>42552</v>
      </c>
      <c r="C29" s="50" t="s">
        <v>168</v>
      </c>
      <c r="D29" t="s">
        <v>143</v>
      </c>
      <c r="F29" s="8">
        <v>0.04</v>
      </c>
      <c r="H29" s="8">
        <f t="shared" si="3"/>
        <v>499.04</v>
      </c>
      <c r="I29" s="8"/>
      <c r="J29" s="24"/>
      <c r="K29" s="17"/>
      <c r="L29" s="46"/>
      <c r="M29" s="8"/>
      <c r="N29" s="31">
        <f t="shared" si="4"/>
        <v>0</v>
      </c>
      <c r="O29" s="8"/>
      <c r="P29" s="13"/>
      <c r="Q29" s="13"/>
      <c r="R29" s="13"/>
      <c r="S29" s="13">
        <v>0.04</v>
      </c>
      <c r="T29" s="13"/>
      <c r="U29" s="13"/>
      <c r="V29" s="13"/>
      <c r="W29" s="13"/>
      <c r="X29" s="28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8"/>
    </row>
    <row r="30" spans="1:37" x14ac:dyDescent="0.2">
      <c r="A30">
        <v>24</v>
      </c>
      <c r="B30" s="1">
        <v>42555</v>
      </c>
      <c r="C30" s="50" t="s">
        <v>169</v>
      </c>
      <c r="D30" t="s">
        <v>143</v>
      </c>
      <c r="F30" s="8">
        <v>100</v>
      </c>
      <c r="G30" s="8"/>
      <c r="H30" s="8">
        <f t="shared" si="3"/>
        <v>599.04</v>
      </c>
      <c r="I30" s="8"/>
      <c r="J30" s="24"/>
      <c r="K30" s="17" t="s">
        <v>467</v>
      </c>
      <c r="L30" s="46"/>
      <c r="M30" s="8"/>
      <c r="N30" s="31">
        <f t="shared" si="4"/>
        <v>0</v>
      </c>
      <c r="O30" s="8"/>
      <c r="P30" s="13">
        <v>100</v>
      </c>
      <c r="Q30" s="13"/>
      <c r="R30" s="13"/>
      <c r="S30" s="13"/>
      <c r="T30" s="13"/>
      <c r="U30" s="13"/>
      <c r="V30" s="13"/>
      <c r="W30" s="13"/>
      <c r="X30" s="28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8"/>
    </row>
    <row r="31" spans="1:37" x14ac:dyDescent="0.2">
      <c r="A31">
        <v>25</v>
      </c>
      <c r="B31" s="1">
        <v>42556</v>
      </c>
      <c r="C31" s="50" t="s">
        <v>170</v>
      </c>
      <c r="D31" t="s">
        <v>171</v>
      </c>
      <c r="F31" s="8"/>
      <c r="G31" s="8">
        <v>-50</v>
      </c>
      <c r="H31" s="8">
        <f>SUM(F31:G31)+H30</f>
        <v>549.04</v>
      </c>
      <c r="I31" s="8"/>
      <c r="J31" s="24"/>
      <c r="K31" s="17"/>
      <c r="L31" s="46"/>
      <c r="M31" s="8"/>
      <c r="N31" s="31">
        <f t="shared" si="4"/>
        <v>0</v>
      </c>
      <c r="O31" s="8"/>
      <c r="P31" s="13"/>
      <c r="Q31" s="13"/>
      <c r="R31" s="13"/>
      <c r="S31" s="13"/>
      <c r="T31" s="13"/>
      <c r="U31" s="13"/>
      <c r="V31" s="13"/>
      <c r="W31" s="13"/>
      <c r="X31" s="28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>
        <v>-50</v>
      </c>
      <c r="AK31" s="8"/>
    </row>
    <row r="32" spans="1:37" x14ac:dyDescent="0.2">
      <c r="A32">
        <v>26</v>
      </c>
      <c r="B32" s="1">
        <v>42556</v>
      </c>
      <c r="C32" s="50" t="s">
        <v>176</v>
      </c>
      <c r="D32" s="50" t="s">
        <v>174</v>
      </c>
      <c r="F32" s="8"/>
      <c r="G32" s="8">
        <v>-247</v>
      </c>
      <c r="H32" s="8">
        <f t="shared" si="3"/>
        <v>302.03999999999996</v>
      </c>
      <c r="I32" s="8"/>
      <c r="J32" s="24"/>
      <c r="K32" s="17"/>
      <c r="L32" s="46"/>
      <c r="M32" s="8"/>
      <c r="N32" s="31">
        <f t="shared" si="4"/>
        <v>0</v>
      </c>
      <c r="O32" s="8"/>
      <c r="P32" s="13"/>
      <c r="Q32" s="13"/>
      <c r="R32" s="13"/>
      <c r="S32" s="13"/>
      <c r="T32" s="13"/>
      <c r="U32" s="13"/>
      <c r="V32" s="13"/>
      <c r="W32" s="13"/>
      <c r="X32" s="28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>
        <v>-247</v>
      </c>
      <c r="AK32" s="8"/>
    </row>
    <row r="33" spans="1:37" x14ac:dyDescent="0.2">
      <c r="A33">
        <v>27</v>
      </c>
      <c r="B33" s="1">
        <v>42556</v>
      </c>
      <c r="C33" s="50" t="s">
        <v>173</v>
      </c>
      <c r="D33" s="50" t="s">
        <v>175</v>
      </c>
      <c r="F33" s="8"/>
      <c r="G33" s="8">
        <v>-15</v>
      </c>
      <c r="H33" s="8">
        <f t="shared" si="3"/>
        <v>287.03999999999996</v>
      </c>
      <c r="I33" s="8"/>
      <c r="J33" s="24"/>
      <c r="K33" s="17"/>
      <c r="L33" s="46"/>
      <c r="M33" s="8"/>
      <c r="N33" s="31">
        <f t="shared" si="4"/>
        <v>0</v>
      </c>
      <c r="O33" s="8"/>
      <c r="P33" s="13"/>
      <c r="Q33" s="13"/>
      <c r="R33" s="13"/>
      <c r="S33" s="13"/>
      <c r="T33" s="13"/>
      <c r="U33" s="13"/>
      <c r="V33" s="13"/>
      <c r="W33" s="13"/>
      <c r="X33" s="28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>
        <v>-15</v>
      </c>
      <c r="AK33" s="8"/>
    </row>
    <row r="34" spans="1:37" x14ac:dyDescent="0.2">
      <c r="A34">
        <v>28</v>
      </c>
      <c r="B34" s="1">
        <v>42556</v>
      </c>
      <c r="C34" s="50" t="s">
        <v>178</v>
      </c>
      <c r="D34" t="s">
        <v>143</v>
      </c>
      <c r="F34" s="8">
        <v>100</v>
      </c>
      <c r="G34" s="8"/>
      <c r="H34" s="8">
        <f t="shared" si="3"/>
        <v>387.03999999999996</v>
      </c>
      <c r="I34" s="8"/>
      <c r="J34" s="24"/>
      <c r="K34" s="17" t="s">
        <v>467</v>
      </c>
      <c r="L34" s="46"/>
      <c r="M34" s="8"/>
      <c r="N34" s="31">
        <f t="shared" si="4"/>
        <v>0</v>
      </c>
      <c r="O34" s="8"/>
      <c r="P34" s="13">
        <v>100</v>
      </c>
      <c r="Q34" s="13"/>
      <c r="R34" s="13"/>
      <c r="S34" s="13"/>
      <c r="T34" s="13"/>
      <c r="U34" s="13"/>
      <c r="V34" s="13"/>
      <c r="W34" s="13"/>
      <c r="X34" s="28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8"/>
    </row>
    <row r="35" spans="1:37" x14ac:dyDescent="0.2">
      <c r="A35">
        <v>29</v>
      </c>
      <c r="B35" s="1">
        <v>42556</v>
      </c>
      <c r="C35" s="50" t="s">
        <v>179</v>
      </c>
      <c r="D35" t="s">
        <v>143</v>
      </c>
      <c r="F35" s="8">
        <v>100</v>
      </c>
      <c r="G35" s="8"/>
      <c r="H35" s="8">
        <f t="shared" si="3"/>
        <v>487.03999999999996</v>
      </c>
      <c r="I35" s="8"/>
      <c r="J35" s="24"/>
      <c r="K35" s="17" t="s">
        <v>467</v>
      </c>
      <c r="L35" s="46"/>
      <c r="M35" s="8"/>
      <c r="N35" s="31">
        <f t="shared" si="4"/>
        <v>0</v>
      </c>
      <c r="O35" s="8"/>
      <c r="P35" s="13">
        <v>100</v>
      </c>
      <c r="Q35" s="13"/>
      <c r="R35" s="13"/>
      <c r="S35" s="13"/>
      <c r="T35" s="13"/>
      <c r="U35" s="13"/>
      <c r="V35" s="13"/>
      <c r="W35" s="13"/>
      <c r="X35" s="28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8"/>
    </row>
    <row r="36" spans="1:37" x14ac:dyDescent="0.2">
      <c r="A36">
        <v>30</v>
      </c>
      <c r="B36" s="1">
        <v>42561</v>
      </c>
      <c r="C36" s="50" t="s">
        <v>180</v>
      </c>
      <c r="D36" t="s">
        <v>143</v>
      </c>
      <c r="F36" s="8">
        <v>100</v>
      </c>
      <c r="G36" s="8"/>
      <c r="H36" s="8">
        <f t="shared" si="3"/>
        <v>587.04</v>
      </c>
      <c r="I36" s="8"/>
      <c r="J36" s="24"/>
      <c r="K36" s="17" t="s">
        <v>467</v>
      </c>
      <c r="L36" s="46"/>
      <c r="M36" s="8"/>
      <c r="N36" s="31">
        <f t="shared" si="4"/>
        <v>0</v>
      </c>
      <c r="O36" s="8"/>
      <c r="P36" s="13">
        <v>100</v>
      </c>
      <c r="Q36" s="13"/>
      <c r="R36" s="13"/>
      <c r="S36" s="13"/>
      <c r="T36" s="13"/>
      <c r="U36" s="13"/>
      <c r="V36" s="13"/>
      <c r="W36" s="13"/>
      <c r="X36" s="28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8"/>
    </row>
    <row r="37" spans="1:37" x14ac:dyDescent="0.2">
      <c r="A37">
        <v>31</v>
      </c>
      <c r="B37" s="1">
        <v>42562</v>
      </c>
      <c r="C37" s="50" t="s">
        <v>181</v>
      </c>
      <c r="D37" t="s">
        <v>143</v>
      </c>
      <c r="F37" s="8">
        <v>100</v>
      </c>
      <c r="G37" s="8"/>
      <c r="H37" s="8">
        <f t="shared" si="3"/>
        <v>687.04</v>
      </c>
      <c r="I37" s="8"/>
      <c r="J37" s="24"/>
      <c r="K37" s="17" t="s">
        <v>467</v>
      </c>
      <c r="L37" s="46"/>
      <c r="M37" s="8"/>
      <c r="N37" s="31">
        <f t="shared" si="4"/>
        <v>0</v>
      </c>
      <c r="O37" s="8"/>
      <c r="P37" s="13">
        <v>100</v>
      </c>
      <c r="Q37" s="13"/>
      <c r="R37" s="13"/>
      <c r="S37" s="13"/>
      <c r="T37" s="13"/>
      <c r="U37" s="13"/>
      <c r="V37" s="13"/>
      <c r="W37" s="13"/>
      <c r="X37" s="28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8"/>
    </row>
    <row r="38" spans="1:37" x14ac:dyDescent="0.2">
      <c r="A38">
        <v>32</v>
      </c>
      <c r="B38" s="1">
        <v>42562</v>
      </c>
      <c r="C38" s="50" t="s">
        <v>162</v>
      </c>
      <c r="D38" s="50" t="s">
        <v>177</v>
      </c>
      <c r="F38" s="8"/>
      <c r="G38" s="8">
        <v>-11</v>
      </c>
      <c r="H38" s="8">
        <f t="shared" si="3"/>
        <v>676.04</v>
      </c>
      <c r="I38" s="8"/>
      <c r="J38" s="24"/>
      <c r="K38" s="17"/>
      <c r="L38" s="46"/>
      <c r="M38" s="8"/>
      <c r="N38" s="31">
        <f t="shared" si="4"/>
        <v>0</v>
      </c>
      <c r="O38" s="8"/>
      <c r="P38" s="13"/>
      <c r="Q38" s="13"/>
      <c r="R38" s="13"/>
      <c r="S38" s="13"/>
      <c r="T38" s="13"/>
      <c r="U38" s="13"/>
      <c r="V38" s="13"/>
      <c r="W38" s="13"/>
      <c r="X38" s="28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>
        <v>-11</v>
      </c>
      <c r="AK38" s="8"/>
    </row>
    <row r="39" spans="1:37" x14ac:dyDescent="0.2">
      <c r="A39">
        <v>33</v>
      </c>
      <c r="B39" s="1">
        <v>42562</v>
      </c>
      <c r="C39" s="50" t="s">
        <v>182</v>
      </c>
      <c r="D39" t="s">
        <v>143</v>
      </c>
      <c r="F39" s="8">
        <v>100</v>
      </c>
      <c r="G39" s="8"/>
      <c r="H39" s="8">
        <f t="shared" si="3"/>
        <v>776.04</v>
      </c>
      <c r="I39" s="8"/>
      <c r="J39" s="24"/>
      <c r="K39" s="17" t="s">
        <v>467</v>
      </c>
      <c r="L39" s="46"/>
      <c r="M39" s="8"/>
      <c r="N39" s="31">
        <f t="shared" si="4"/>
        <v>0</v>
      </c>
      <c r="O39" s="8"/>
      <c r="P39" s="13">
        <v>100</v>
      </c>
      <c r="Q39" s="13"/>
      <c r="R39" s="13"/>
      <c r="S39" s="13"/>
      <c r="T39" s="13"/>
      <c r="U39" s="13"/>
      <c r="V39" s="13"/>
      <c r="W39" s="13"/>
      <c r="X39" s="28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8"/>
    </row>
    <row r="40" spans="1:37" x14ac:dyDescent="0.2">
      <c r="A40">
        <v>34</v>
      </c>
      <c r="B40" s="1">
        <v>42564</v>
      </c>
      <c r="C40" s="50" t="s">
        <v>183</v>
      </c>
      <c r="D40" t="s">
        <v>143</v>
      </c>
      <c r="F40" s="8">
        <v>100</v>
      </c>
      <c r="G40" s="8"/>
      <c r="H40" s="8">
        <f t="shared" si="3"/>
        <v>876.04</v>
      </c>
      <c r="I40" s="8"/>
      <c r="J40" s="24"/>
      <c r="K40" s="17" t="s">
        <v>467</v>
      </c>
      <c r="L40" s="46"/>
      <c r="M40" s="8"/>
      <c r="N40" s="31">
        <f t="shared" si="4"/>
        <v>0</v>
      </c>
      <c r="O40" s="8"/>
      <c r="P40" s="13">
        <v>100</v>
      </c>
      <c r="Q40" s="13"/>
      <c r="R40" s="13"/>
      <c r="S40" s="13"/>
      <c r="T40" s="13"/>
      <c r="U40" s="13"/>
      <c r="V40" s="13"/>
      <c r="W40" s="13"/>
      <c r="X40" s="28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8"/>
    </row>
    <row r="41" spans="1:37" x14ac:dyDescent="0.2">
      <c r="A41">
        <v>35</v>
      </c>
      <c r="B41" s="1">
        <v>42565</v>
      </c>
      <c r="C41" s="50" t="s">
        <v>184</v>
      </c>
      <c r="D41" t="s">
        <v>143</v>
      </c>
      <c r="F41" s="8">
        <v>100</v>
      </c>
      <c r="G41" s="8"/>
      <c r="H41" s="8">
        <f t="shared" si="3"/>
        <v>976.04</v>
      </c>
      <c r="I41" s="8"/>
      <c r="J41" s="24"/>
      <c r="K41" s="17" t="s">
        <v>467</v>
      </c>
      <c r="L41" s="46"/>
      <c r="M41" s="8"/>
      <c r="N41" s="31">
        <f t="shared" si="4"/>
        <v>0</v>
      </c>
      <c r="O41" s="8"/>
      <c r="P41" s="13">
        <v>100</v>
      </c>
      <c r="Q41" s="13"/>
      <c r="R41" s="13"/>
      <c r="S41" s="13"/>
      <c r="T41" s="13"/>
      <c r="U41" s="13"/>
      <c r="V41" s="13"/>
      <c r="W41" s="13"/>
      <c r="X41" s="28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8"/>
    </row>
    <row r="42" spans="1:37" x14ac:dyDescent="0.2">
      <c r="A42">
        <v>36</v>
      </c>
      <c r="B42" s="1">
        <v>42565</v>
      </c>
      <c r="C42" s="50" t="s">
        <v>185</v>
      </c>
      <c r="D42" t="s">
        <v>143</v>
      </c>
      <c r="F42" s="8">
        <v>100</v>
      </c>
      <c r="G42" s="8"/>
      <c r="H42" s="8">
        <f t="shared" si="3"/>
        <v>1076.04</v>
      </c>
      <c r="I42" s="8"/>
      <c r="J42" s="24"/>
      <c r="K42" s="17" t="s">
        <v>467</v>
      </c>
      <c r="L42" s="46"/>
      <c r="M42" s="8"/>
      <c r="N42" s="31">
        <f t="shared" si="4"/>
        <v>0</v>
      </c>
      <c r="O42" s="8"/>
      <c r="P42" s="13">
        <v>100</v>
      </c>
      <c r="Q42" s="13"/>
      <c r="R42" s="13"/>
      <c r="S42" s="13"/>
      <c r="T42" s="13"/>
      <c r="U42" s="13"/>
      <c r="V42" s="13"/>
      <c r="W42" s="13"/>
      <c r="X42" s="28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8"/>
    </row>
    <row r="43" spans="1:37" x14ac:dyDescent="0.2">
      <c r="A43">
        <v>37</v>
      </c>
      <c r="B43" s="1">
        <v>42565</v>
      </c>
      <c r="C43" s="50" t="s">
        <v>186</v>
      </c>
      <c r="D43" t="s">
        <v>143</v>
      </c>
      <c r="F43" s="8">
        <v>100</v>
      </c>
      <c r="G43" s="8"/>
      <c r="H43" s="8">
        <f t="shared" si="3"/>
        <v>1176.04</v>
      </c>
      <c r="I43" s="8"/>
      <c r="J43" s="24"/>
      <c r="K43" s="17" t="s">
        <v>467</v>
      </c>
      <c r="L43" s="46"/>
      <c r="M43" s="8"/>
      <c r="N43" s="31">
        <f t="shared" si="4"/>
        <v>0</v>
      </c>
      <c r="O43" s="8"/>
      <c r="P43" s="13">
        <v>100</v>
      </c>
      <c r="Q43" s="13"/>
      <c r="R43" s="13"/>
      <c r="S43" s="13"/>
      <c r="T43" s="13"/>
      <c r="U43" s="13"/>
      <c r="V43" s="13"/>
      <c r="W43" s="13"/>
      <c r="X43" s="28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8"/>
    </row>
    <row r="44" spans="1:37" x14ac:dyDescent="0.2">
      <c r="A44">
        <v>38</v>
      </c>
      <c r="B44" s="1">
        <v>42565</v>
      </c>
      <c r="C44" s="50" t="s">
        <v>189</v>
      </c>
      <c r="D44" t="s">
        <v>143</v>
      </c>
      <c r="F44" s="8">
        <v>100</v>
      </c>
      <c r="G44" s="8"/>
      <c r="H44" s="8">
        <f t="shared" si="3"/>
        <v>1276.04</v>
      </c>
      <c r="I44" s="8"/>
      <c r="J44" s="24"/>
      <c r="K44" s="17" t="s">
        <v>467</v>
      </c>
      <c r="L44" s="46"/>
      <c r="M44" s="8"/>
      <c r="N44" s="31">
        <f t="shared" si="4"/>
        <v>0</v>
      </c>
      <c r="O44" s="8"/>
      <c r="P44" s="13">
        <v>100</v>
      </c>
      <c r="Q44" s="13"/>
      <c r="R44" s="13"/>
      <c r="S44" s="13"/>
      <c r="T44" s="13"/>
      <c r="U44" s="13"/>
      <c r="V44" s="13"/>
      <c r="W44" s="13"/>
      <c r="X44" s="28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8"/>
    </row>
    <row r="45" spans="1:37" x14ac:dyDescent="0.2">
      <c r="A45">
        <v>39</v>
      </c>
      <c r="B45" s="1">
        <v>42566</v>
      </c>
      <c r="C45" s="50" t="s">
        <v>190</v>
      </c>
      <c r="D45" t="s">
        <v>143</v>
      </c>
      <c r="F45" s="8">
        <v>100</v>
      </c>
      <c r="G45" s="8"/>
      <c r="H45" s="8">
        <f t="shared" si="3"/>
        <v>1376.04</v>
      </c>
      <c r="I45" s="8"/>
      <c r="J45" s="24"/>
      <c r="K45" s="17" t="s">
        <v>467</v>
      </c>
      <c r="L45" s="46"/>
      <c r="M45" s="8"/>
      <c r="N45" s="31">
        <f t="shared" si="4"/>
        <v>0</v>
      </c>
      <c r="O45" s="8"/>
      <c r="P45" s="13">
        <v>100</v>
      </c>
      <c r="Q45" s="13"/>
      <c r="R45" s="13"/>
      <c r="S45" s="13"/>
      <c r="T45" s="13"/>
      <c r="U45" s="13"/>
      <c r="V45" s="13"/>
      <c r="W45" s="13"/>
      <c r="X45" s="28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8"/>
    </row>
    <row r="46" spans="1:37" x14ac:dyDescent="0.2">
      <c r="A46">
        <v>40</v>
      </c>
      <c r="B46" s="1">
        <v>42579</v>
      </c>
      <c r="C46" s="50" t="s">
        <v>191</v>
      </c>
      <c r="D46" t="s">
        <v>143</v>
      </c>
      <c r="F46" s="8">
        <v>880</v>
      </c>
      <c r="G46" s="8"/>
      <c r="H46" s="8">
        <f t="shared" si="3"/>
        <v>2256.04</v>
      </c>
      <c r="I46" s="8"/>
      <c r="J46" s="24"/>
      <c r="K46" s="17"/>
      <c r="L46" s="46"/>
      <c r="M46" s="8"/>
      <c r="N46" s="31">
        <f t="shared" si="4"/>
        <v>0</v>
      </c>
      <c r="O46" s="8"/>
      <c r="P46" s="13"/>
      <c r="Q46" s="13"/>
      <c r="R46" s="13"/>
      <c r="S46" s="13"/>
      <c r="T46" s="13"/>
      <c r="U46" s="13">
        <v>880</v>
      </c>
      <c r="V46" s="13"/>
      <c r="W46" s="13"/>
      <c r="X46" s="28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8"/>
    </row>
    <row r="47" spans="1:37" x14ac:dyDescent="0.2">
      <c r="A47">
        <v>41</v>
      </c>
      <c r="B47" s="1">
        <v>42579</v>
      </c>
      <c r="C47" s="50" t="s">
        <v>192</v>
      </c>
      <c r="D47" t="s">
        <v>143</v>
      </c>
      <c r="F47" s="8">
        <v>200</v>
      </c>
      <c r="G47" s="8"/>
      <c r="H47" s="8">
        <f t="shared" si="3"/>
        <v>2456.04</v>
      </c>
      <c r="I47" s="8"/>
      <c r="J47" s="24"/>
      <c r="K47" s="17" t="s">
        <v>467</v>
      </c>
      <c r="L47" s="46"/>
      <c r="M47" s="8"/>
      <c r="N47" s="31">
        <f t="shared" si="4"/>
        <v>0</v>
      </c>
      <c r="O47" s="8"/>
      <c r="P47" s="13">
        <v>200</v>
      </c>
      <c r="Q47" s="13"/>
      <c r="R47" s="13"/>
      <c r="S47" s="13"/>
      <c r="T47" s="13"/>
      <c r="U47" s="13"/>
      <c r="V47" s="13"/>
      <c r="W47" s="13"/>
      <c r="X47" s="28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8"/>
    </row>
    <row r="48" spans="1:37" x14ac:dyDescent="0.2">
      <c r="A48">
        <v>42</v>
      </c>
      <c r="B48" s="1">
        <v>42579</v>
      </c>
      <c r="C48" s="50" t="s">
        <v>193</v>
      </c>
      <c r="D48" t="s">
        <v>143</v>
      </c>
      <c r="F48" s="8">
        <v>180</v>
      </c>
      <c r="G48" s="8"/>
      <c r="H48" s="8">
        <f t="shared" si="3"/>
        <v>2636.04</v>
      </c>
      <c r="I48" s="8"/>
      <c r="J48" s="24"/>
      <c r="K48" s="17"/>
      <c r="L48" s="46"/>
      <c r="M48" s="8"/>
      <c r="N48" s="31">
        <f t="shared" si="4"/>
        <v>0</v>
      </c>
      <c r="O48" s="8"/>
      <c r="P48" s="13"/>
      <c r="Q48" s="13"/>
      <c r="R48" s="13"/>
      <c r="S48" s="13"/>
      <c r="T48" s="13"/>
      <c r="U48" s="13">
        <v>180</v>
      </c>
      <c r="V48" s="13"/>
      <c r="W48" s="13"/>
      <c r="X48" s="28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8"/>
    </row>
    <row r="49" spans="1:37" x14ac:dyDescent="0.2">
      <c r="A49">
        <v>43</v>
      </c>
      <c r="B49" s="1">
        <v>42580</v>
      </c>
      <c r="C49" s="1" t="s">
        <v>194</v>
      </c>
      <c r="D49" t="s">
        <v>143</v>
      </c>
      <c r="F49" s="8">
        <v>100</v>
      </c>
      <c r="G49" s="8"/>
      <c r="H49" s="8">
        <f t="shared" si="3"/>
        <v>2736.04</v>
      </c>
      <c r="I49" s="8"/>
      <c r="J49" s="24"/>
      <c r="K49" s="17" t="s">
        <v>467</v>
      </c>
      <c r="L49" s="46"/>
      <c r="M49" s="8"/>
      <c r="N49" s="31">
        <f t="shared" si="4"/>
        <v>0</v>
      </c>
      <c r="O49" s="8"/>
      <c r="P49" s="13">
        <v>100</v>
      </c>
      <c r="Q49" s="13"/>
      <c r="R49" s="13"/>
      <c r="S49" s="13"/>
      <c r="T49" s="13"/>
      <c r="U49" s="13"/>
      <c r="V49" s="13"/>
      <c r="W49" s="13"/>
      <c r="X49" s="28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8"/>
    </row>
    <row r="50" spans="1:37" x14ac:dyDescent="0.2">
      <c r="A50">
        <v>44</v>
      </c>
      <c r="B50" s="1">
        <v>42580</v>
      </c>
      <c r="C50" s="1" t="s">
        <v>195</v>
      </c>
      <c r="D50" t="s">
        <v>143</v>
      </c>
      <c r="F50" s="8">
        <v>200</v>
      </c>
      <c r="G50" s="8"/>
      <c r="H50" s="8">
        <f t="shared" si="3"/>
        <v>2936.04</v>
      </c>
      <c r="I50" s="8"/>
      <c r="J50" s="24"/>
      <c r="K50" s="17" t="s">
        <v>467</v>
      </c>
      <c r="L50" s="46"/>
      <c r="M50" s="8"/>
      <c r="N50" s="31">
        <f t="shared" si="4"/>
        <v>0</v>
      </c>
      <c r="O50" s="8"/>
      <c r="P50" s="13">
        <v>200</v>
      </c>
      <c r="Q50" s="13"/>
      <c r="R50" s="13"/>
      <c r="S50" s="13"/>
      <c r="T50" s="13"/>
      <c r="U50" s="13"/>
      <c r="V50" s="13"/>
      <c r="W50" s="13"/>
      <c r="X50" s="28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8"/>
    </row>
    <row r="51" spans="1:37" x14ac:dyDescent="0.2">
      <c r="A51">
        <v>45</v>
      </c>
      <c r="B51" s="1">
        <v>42580</v>
      </c>
      <c r="C51" s="50" t="s">
        <v>196</v>
      </c>
      <c r="D51" t="s">
        <v>143</v>
      </c>
      <c r="F51" s="8">
        <v>15</v>
      </c>
      <c r="G51" s="8"/>
      <c r="H51" s="8">
        <f t="shared" si="3"/>
        <v>2951.04</v>
      </c>
      <c r="I51" s="8"/>
      <c r="J51" s="24"/>
      <c r="K51" s="17"/>
      <c r="L51" s="46"/>
      <c r="M51" s="8"/>
      <c r="N51" s="31">
        <f t="shared" si="4"/>
        <v>0</v>
      </c>
      <c r="O51" s="8"/>
      <c r="P51" s="13"/>
      <c r="Q51" s="13"/>
      <c r="R51" s="13"/>
      <c r="S51" s="13"/>
      <c r="T51" s="13"/>
      <c r="U51" s="13">
        <v>15</v>
      </c>
      <c r="V51" s="13"/>
      <c r="W51" s="13"/>
      <c r="X51" s="28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8"/>
    </row>
    <row r="52" spans="1:37" x14ac:dyDescent="0.2">
      <c r="A52">
        <v>46</v>
      </c>
      <c r="B52" s="1">
        <v>42583</v>
      </c>
      <c r="C52" s="50" t="s">
        <v>168</v>
      </c>
      <c r="D52" t="s">
        <v>143</v>
      </c>
      <c r="F52" s="8">
        <v>0.15</v>
      </c>
      <c r="G52" s="8"/>
      <c r="H52" s="8">
        <f t="shared" si="3"/>
        <v>2951.19</v>
      </c>
      <c r="I52" s="8"/>
      <c r="J52" s="24"/>
      <c r="K52" s="17"/>
      <c r="L52" s="46"/>
      <c r="M52" s="8"/>
      <c r="N52" s="31">
        <f>SUM(P52:AJ52)-SUM(F52:G52)-J52-L52-E52</f>
        <v>0</v>
      </c>
      <c r="O52" s="8"/>
      <c r="P52" s="13"/>
      <c r="Q52" s="13"/>
      <c r="R52" s="13"/>
      <c r="S52" s="13">
        <v>0.15</v>
      </c>
      <c r="T52" s="13"/>
      <c r="U52" s="13"/>
      <c r="V52" s="13"/>
      <c r="W52" s="13"/>
      <c r="X52" s="28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8"/>
    </row>
    <row r="53" spans="1:37" x14ac:dyDescent="0.2">
      <c r="A53">
        <v>47</v>
      </c>
      <c r="B53" s="1">
        <v>42583</v>
      </c>
      <c r="C53" s="50" t="s">
        <v>197</v>
      </c>
      <c r="D53" t="s">
        <v>143</v>
      </c>
      <c r="F53" s="8">
        <v>100</v>
      </c>
      <c r="G53" s="8"/>
      <c r="H53" s="8">
        <f t="shared" si="3"/>
        <v>3051.19</v>
      </c>
      <c r="I53" s="8"/>
      <c r="J53" s="24"/>
      <c r="K53" s="17" t="s">
        <v>467</v>
      </c>
      <c r="L53" s="46"/>
      <c r="M53" s="8"/>
      <c r="N53" s="31">
        <f t="shared" ref="N53:N114" si="5">SUM(P53:AJ53)-SUM(F53:G53)-J53-L53-E53</f>
        <v>0</v>
      </c>
      <c r="O53" s="8"/>
      <c r="P53" s="13">
        <v>100</v>
      </c>
      <c r="Q53" s="13"/>
      <c r="R53" s="13"/>
      <c r="S53" s="13"/>
      <c r="T53" s="13"/>
      <c r="U53" s="13"/>
      <c r="V53" s="13"/>
      <c r="W53" s="13"/>
      <c r="X53" s="28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8"/>
    </row>
    <row r="54" spans="1:37" x14ac:dyDescent="0.2">
      <c r="A54">
        <v>48</v>
      </c>
      <c r="B54" s="1">
        <v>42584</v>
      </c>
      <c r="C54" s="50" t="s">
        <v>198</v>
      </c>
      <c r="D54" t="s">
        <v>143</v>
      </c>
      <c r="F54" s="8">
        <v>200</v>
      </c>
      <c r="G54" s="8"/>
      <c r="H54" s="8">
        <f t="shared" si="3"/>
        <v>3251.19</v>
      </c>
      <c r="I54" s="8"/>
      <c r="J54" s="24"/>
      <c r="K54" s="17" t="s">
        <v>467</v>
      </c>
      <c r="L54" s="46"/>
      <c r="M54" s="8"/>
      <c r="N54" s="31">
        <f t="shared" si="5"/>
        <v>0</v>
      </c>
      <c r="O54" s="8"/>
      <c r="P54" s="13">
        <v>200</v>
      </c>
      <c r="Q54" s="13"/>
      <c r="R54" s="13"/>
      <c r="S54" s="13"/>
      <c r="T54" s="13"/>
      <c r="U54" s="13"/>
      <c r="V54" s="13"/>
      <c r="W54" s="13"/>
      <c r="X54" s="28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8"/>
    </row>
    <row r="55" spans="1:37" x14ac:dyDescent="0.2">
      <c r="A55">
        <v>49</v>
      </c>
      <c r="B55" s="1">
        <v>42584</v>
      </c>
      <c r="C55" s="50" t="s">
        <v>202</v>
      </c>
      <c r="D55" t="s">
        <v>143</v>
      </c>
      <c r="F55" s="8">
        <v>100</v>
      </c>
      <c r="G55" s="8"/>
      <c r="H55" s="8">
        <f t="shared" si="3"/>
        <v>3351.19</v>
      </c>
      <c r="I55" s="8"/>
      <c r="J55" s="24"/>
      <c r="K55" s="17" t="s">
        <v>467</v>
      </c>
      <c r="L55" s="46"/>
      <c r="M55" s="8"/>
      <c r="N55" s="31">
        <f t="shared" si="5"/>
        <v>0</v>
      </c>
      <c r="O55" s="8"/>
      <c r="P55" s="13">
        <v>100</v>
      </c>
      <c r="Q55" s="13"/>
      <c r="R55" s="13"/>
      <c r="S55" s="13"/>
      <c r="T55" s="13"/>
      <c r="U55" s="13"/>
      <c r="V55" s="13"/>
      <c r="W55" s="13"/>
      <c r="X55" s="28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8"/>
    </row>
    <row r="56" spans="1:37" x14ac:dyDescent="0.2">
      <c r="A56">
        <v>50</v>
      </c>
      <c r="B56" s="1">
        <v>42584</v>
      </c>
      <c r="C56" s="50" t="s">
        <v>201</v>
      </c>
      <c r="D56" t="s">
        <v>143</v>
      </c>
      <c r="F56" s="8">
        <v>100</v>
      </c>
      <c r="G56" s="8"/>
      <c r="H56" s="8">
        <f t="shared" si="3"/>
        <v>3451.19</v>
      </c>
      <c r="I56" s="8"/>
      <c r="J56" s="24"/>
      <c r="K56" s="17" t="s">
        <v>467</v>
      </c>
      <c r="L56" s="46"/>
      <c r="M56" s="8"/>
      <c r="N56" s="31">
        <f t="shared" si="5"/>
        <v>0</v>
      </c>
      <c r="O56" s="8"/>
      <c r="P56" s="13">
        <v>100</v>
      </c>
      <c r="Q56" s="13"/>
      <c r="R56" s="13"/>
      <c r="S56" s="13"/>
      <c r="T56" s="13"/>
      <c r="U56" s="13"/>
      <c r="V56" s="13"/>
      <c r="W56" s="13"/>
      <c r="X56" s="28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8"/>
    </row>
    <row r="57" spans="1:37" x14ac:dyDescent="0.2">
      <c r="A57">
        <v>51</v>
      </c>
      <c r="B57" s="1">
        <v>42584</v>
      </c>
      <c r="C57" s="50" t="s">
        <v>203</v>
      </c>
      <c r="D57" t="s">
        <v>143</v>
      </c>
      <c r="F57" s="8">
        <v>6</v>
      </c>
      <c r="G57" s="8"/>
      <c r="H57" s="8">
        <f t="shared" si="3"/>
        <v>3457.19</v>
      </c>
      <c r="I57" s="8"/>
      <c r="J57" s="24"/>
      <c r="K57" s="17"/>
      <c r="L57" s="46"/>
      <c r="M57" s="8"/>
      <c r="N57" s="31">
        <f t="shared" si="5"/>
        <v>0</v>
      </c>
      <c r="O57" s="8"/>
      <c r="P57" s="13"/>
      <c r="Q57" s="13"/>
      <c r="R57" s="13"/>
      <c r="S57" s="13"/>
      <c r="T57" s="13"/>
      <c r="U57" s="13">
        <v>6</v>
      </c>
      <c r="V57" s="13"/>
      <c r="W57" s="13"/>
      <c r="X57" s="28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8"/>
    </row>
    <row r="58" spans="1:37" x14ac:dyDescent="0.2">
      <c r="A58">
        <v>52</v>
      </c>
      <c r="B58" s="1">
        <v>42585</v>
      </c>
      <c r="C58" s="50" t="s">
        <v>205</v>
      </c>
      <c r="D58" s="39" t="s">
        <v>143</v>
      </c>
      <c r="F58" s="8">
        <v>40</v>
      </c>
      <c r="G58" s="8"/>
      <c r="H58" s="8">
        <f t="shared" si="3"/>
        <v>3497.19</v>
      </c>
      <c r="I58" s="8"/>
      <c r="J58" s="24"/>
      <c r="K58" s="17"/>
      <c r="L58" s="46"/>
      <c r="M58" s="8"/>
      <c r="N58" s="31">
        <f t="shared" si="5"/>
        <v>0</v>
      </c>
      <c r="O58" s="8"/>
      <c r="P58" s="13"/>
      <c r="Q58" s="13"/>
      <c r="R58" s="13"/>
      <c r="S58" s="13"/>
      <c r="T58" s="13"/>
      <c r="U58" s="13">
        <v>40</v>
      </c>
      <c r="V58" s="13"/>
      <c r="W58" s="13"/>
      <c r="X58" s="28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8"/>
    </row>
    <row r="59" spans="1:37" x14ac:dyDescent="0.2">
      <c r="A59">
        <v>53</v>
      </c>
      <c r="B59" s="1">
        <v>42585</v>
      </c>
      <c r="C59" s="50" t="s">
        <v>204</v>
      </c>
      <c r="D59" t="s">
        <v>206</v>
      </c>
      <c r="F59" s="8"/>
      <c r="G59" s="8">
        <v>-158.63</v>
      </c>
      <c r="H59" s="8">
        <f t="shared" si="3"/>
        <v>3338.56</v>
      </c>
      <c r="I59" s="8"/>
      <c r="J59" s="24"/>
      <c r="K59" s="17"/>
      <c r="L59" s="46"/>
      <c r="M59" s="8"/>
      <c r="N59" s="31">
        <f>SUM(P59:AJ59)-SUM(F59:G59)-J59-L59-E59</f>
        <v>0</v>
      </c>
      <c r="O59" s="8"/>
      <c r="P59" s="13"/>
      <c r="Q59" s="13"/>
      <c r="R59" s="13"/>
      <c r="S59" s="13"/>
      <c r="T59" s="13"/>
      <c r="U59" s="13"/>
      <c r="V59" s="13"/>
      <c r="W59" s="13"/>
      <c r="X59" s="28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>
        <v>-158.63</v>
      </c>
      <c r="AK59" s="8"/>
    </row>
    <row r="60" spans="1:37" x14ac:dyDescent="0.2">
      <c r="A60">
        <v>54</v>
      </c>
      <c r="B60" s="1">
        <v>42585</v>
      </c>
      <c r="C60" s="50" t="s">
        <v>207</v>
      </c>
      <c r="D60" s="39" t="s">
        <v>143</v>
      </c>
      <c r="F60" s="8">
        <v>100</v>
      </c>
      <c r="G60" s="8"/>
      <c r="H60" s="8">
        <f t="shared" si="3"/>
        <v>3438.56</v>
      </c>
      <c r="I60" s="8"/>
      <c r="J60" s="24"/>
      <c r="K60" s="17" t="s">
        <v>467</v>
      </c>
      <c r="L60" s="46"/>
      <c r="M60" s="8"/>
      <c r="N60" s="31">
        <f t="shared" si="5"/>
        <v>0</v>
      </c>
      <c r="O60" s="8"/>
      <c r="P60" s="13">
        <v>100</v>
      </c>
      <c r="Q60" s="13"/>
      <c r="R60" s="13"/>
      <c r="S60" s="13"/>
      <c r="T60" s="13"/>
      <c r="U60" s="13"/>
      <c r="V60" s="13"/>
      <c r="W60" s="13"/>
      <c r="X60" s="28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8"/>
    </row>
    <row r="61" spans="1:37" x14ac:dyDescent="0.2">
      <c r="A61">
        <v>55</v>
      </c>
      <c r="B61" s="1">
        <v>42585</v>
      </c>
      <c r="C61" s="50" t="s">
        <v>224</v>
      </c>
      <c r="D61" s="39" t="s">
        <v>143</v>
      </c>
      <c r="F61" s="8">
        <v>300</v>
      </c>
      <c r="G61" s="8"/>
      <c r="H61" s="8">
        <f t="shared" si="3"/>
        <v>3738.56</v>
      </c>
      <c r="I61" s="8"/>
      <c r="J61" s="24"/>
      <c r="K61" s="17" t="s">
        <v>467</v>
      </c>
      <c r="L61" s="46"/>
      <c r="M61" s="8"/>
      <c r="N61" s="31">
        <f t="shared" si="5"/>
        <v>0</v>
      </c>
      <c r="O61" s="8"/>
      <c r="P61" s="13">
        <v>300</v>
      </c>
      <c r="Q61" s="13"/>
      <c r="R61" s="13"/>
      <c r="S61" s="13"/>
      <c r="T61" s="13"/>
      <c r="U61" s="13"/>
      <c r="V61" s="13"/>
      <c r="W61" s="13"/>
      <c r="X61" s="28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8"/>
    </row>
    <row r="62" spans="1:37" x14ac:dyDescent="0.2">
      <c r="A62">
        <v>56</v>
      </c>
      <c r="B62" s="1">
        <v>42586</v>
      </c>
      <c r="C62" s="50" t="s">
        <v>208</v>
      </c>
      <c r="D62" s="39" t="s">
        <v>143</v>
      </c>
      <c r="F62" s="8">
        <v>200</v>
      </c>
      <c r="G62" s="8"/>
      <c r="H62" s="8">
        <f t="shared" si="3"/>
        <v>3938.56</v>
      </c>
      <c r="I62" s="8"/>
      <c r="J62" s="24"/>
      <c r="K62" s="17" t="s">
        <v>467</v>
      </c>
      <c r="L62" s="46"/>
      <c r="M62" s="8"/>
      <c r="N62" s="31">
        <f t="shared" si="5"/>
        <v>0</v>
      </c>
      <c r="O62" s="8"/>
      <c r="P62" s="13">
        <v>200</v>
      </c>
      <c r="Q62" s="13"/>
      <c r="R62" s="13"/>
      <c r="S62" s="13"/>
      <c r="T62" s="13"/>
      <c r="U62" s="13"/>
      <c r="V62" s="13"/>
      <c r="W62" s="13"/>
      <c r="X62" s="28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8"/>
    </row>
    <row r="63" spans="1:37" x14ac:dyDescent="0.2">
      <c r="A63">
        <v>57</v>
      </c>
      <c r="B63" s="1">
        <v>42589</v>
      </c>
      <c r="C63" s="50" t="s">
        <v>209</v>
      </c>
      <c r="D63" s="39" t="s">
        <v>143</v>
      </c>
      <c r="F63" s="8">
        <v>100</v>
      </c>
      <c r="G63" s="8"/>
      <c r="H63" s="8">
        <f t="shared" si="3"/>
        <v>4038.56</v>
      </c>
      <c r="I63" s="8"/>
      <c r="J63" s="24"/>
      <c r="K63" s="17" t="s">
        <v>467</v>
      </c>
      <c r="L63" s="46"/>
      <c r="M63" s="8"/>
      <c r="N63" s="31">
        <f t="shared" si="5"/>
        <v>0</v>
      </c>
      <c r="O63" s="8"/>
      <c r="P63" s="13">
        <v>100</v>
      </c>
      <c r="Q63" s="13"/>
      <c r="R63" s="13"/>
      <c r="S63" s="13"/>
      <c r="T63" s="13"/>
      <c r="U63" s="13"/>
      <c r="V63" s="13"/>
      <c r="W63" s="13"/>
      <c r="X63" s="28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8"/>
    </row>
    <row r="64" spans="1:37" x14ac:dyDescent="0.2">
      <c r="A64">
        <v>58</v>
      </c>
      <c r="B64" s="1" t="s">
        <v>210</v>
      </c>
      <c r="C64" s="50" t="s">
        <v>211</v>
      </c>
      <c r="D64" s="39" t="s">
        <v>143</v>
      </c>
      <c r="F64" s="8">
        <v>100</v>
      </c>
      <c r="G64" s="8"/>
      <c r="H64" s="8">
        <f t="shared" si="3"/>
        <v>4138.5599999999995</v>
      </c>
      <c r="I64" s="8"/>
      <c r="J64" s="24"/>
      <c r="K64" s="17" t="s">
        <v>467</v>
      </c>
      <c r="L64" s="46"/>
      <c r="M64" s="8"/>
      <c r="N64" s="31">
        <f t="shared" si="5"/>
        <v>0</v>
      </c>
      <c r="O64" s="8"/>
      <c r="P64" s="13">
        <v>100</v>
      </c>
      <c r="Q64" s="13"/>
      <c r="R64" s="13"/>
      <c r="S64" s="13"/>
      <c r="T64" s="13"/>
      <c r="U64" s="13"/>
      <c r="V64" s="13"/>
      <c r="W64" s="13"/>
      <c r="X64" s="28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8"/>
    </row>
    <row r="65" spans="1:37" x14ac:dyDescent="0.2">
      <c r="A65">
        <v>59</v>
      </c>
      <c r="B65" s="1">
        <v>42593</v>
      </c>
      <c r="C65" s="50" t="s">
        <v>212</v>
      </c>
      <c r="D65" s="39" t="s">
        <v>143</v>
      </c>
      <c r="F65" s="8">
        <v>100</v>
      </c>
      <c r="G65" s="8"/>
      <c r="H65" s="8">
        <f t="shared" si="3"/>
        <v>4238.5599999999995</v>
      </c>
      <c r="I65" s="8"/>
      <c r="J65" s="24"/>
      <c r="K65" s="17" t="s">
        <v>467</v>
      </c>
      <c r="L65" s="46"/>
      <c r="M65" s="8"/>
      <c r="N65" s="31">
        <f t="shared" si="5"/>
        <v>0</v>
      </c>
      <c r="O65" s="8"/>
      <c r="P65" s="13">
        <v>100</v>
      </c>
      <c r="Q65" s="13"/>
      <c r="R65" s="13"/>
      <c r="S65" s="13"/>
      <c r="T65" s="13"/>
      <c r="U65" s="13"/>
      <c r="V65" s="13"/>
      <c r="W65" s="13"/>
      <c r="X65" s="28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8"/>
    </row>
    <row r="66" spans="1:37" x14ac:dyDescent="0.2">
      <c r="A66">
        <v>60</v>
      </c>
      <c r="B66" s="1">
        <v>42593</v>
      </c>
      <c r="C66" s="50" t="s">
        <v>213</v>
      </c>
      <c r="D66" s="39" t="s">
        <v>143</v>
      </c>
      <c r="F66" s="8">
        <v>100</v>
      </c>
      <c r="G66" s="8"/>
      <c r="H66" s="8">
        <f t="shared" si="3"/>
        <v>4338.5599999999995</v>
      </c>
      <c r="I66" s="8"/>
      <c r="J66" s="24"/>
      <c r="K66" s="17" t="s">
        <v>467</v>
      </c>
      <c r="L66" s="46"/>
      <c r="M66" s="8"/>
      <c r="N66" s="31">
        <f t="shared" si="5"/>
        <v>0</v>
      </c>
      <c r="O66" s="8"/>
      <c r="P66" s="13">
        <v>100</v>
      </c>
      <c r="Q66" s="13"/>
      <c r="R66" s="13"/>
      <c r="S66" s="13"/>
      <c r="T66" s="13"/>
      <c r="U66" s="13"/>
      <c r="V66" s="13"/>
      <c r="W66" s="13"/>
      <c r="X66" s="28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8"/>
    </row>
    <row r="67" spans="1:37" x14ac:dyDescent="0.2">
      <c r="A67">
        <v>61</v>
      </c>
      <c r="B67" s="1">
        <v>42594</v>
      </c>
      <c r="C67" s="50" t="s">
        <v>214</v>
      </c>
      <c r="D67" s="39" t="s">
        <v>143</v>
      </c>
      <c r="F67" s="8">
        <v>100</v>
      </c>
      <c r="G67" s="8"/>
      <c r="H67" s="8">
        <f t="shared" si="3"/>
        <v>4438.5599999999995</v>
      </c>
      <c r="I67" s="8"/>
      <c r="J67" s="24"/>
      <c r="K67" s="17" t="s">
        <v>467</v>
      </c>
      <c r="L67" s="46"/>
      <c r="M67" s="8"/>
      <c r="N67" s="31">
        <f t="shared" si="5"/>
        <v>0</v>
      </c>
      <c r="O67" s="8"/>
      <c r="P67" s="13">
        <v>100</v>
      </c>
      <c r="Q67" s="13"/>
      <c r="R67" s="13"/>
      <c r="S67" s="13"/>
      <c r="T67" s="13"/>
      <c r="U67" s="13"/>
      <c r="V67" s="13"/>
      <c r="W67" s="13"/>
      <c r="X67" s="28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8"/>
    </row>
    <row r="68" spans="1:37" x14ac:dyDescent="0.2">
      <c r="A68">
        <v>62</v>
      </c>
      <c r="B68" s="1">
        <v>42596</v>
      </c>
      <c r="C68" s="50" t="s">
        <v>215</v>
      </c>
      <c r="D68" s="39" t="s">
        <v>143</v>
      </c>
      <c r="F68" s="8">
        <v>100</v>
      </c>
      <c r="G68" s="8"/>
      <c r="H68" s="8">
        <f t="shared" si="3"/>
        <v>4538.5599999999995</v>
      </c>
      <c r="I68" s="8"/>
      <c r="J68" s="24"/>
      <c r="K68" s="17" t="s">
        <v>467</v>
      </c>
      <c r="L68" s="46"/>
      <c r="M68" s="8"/>
      <c r="N68" s="31">
        <f t="shared" si="5"/>
        <v>0</v>
      </c>
      <c r="O68" s="8"/>
      <c r="P68" s="13">
        <v>100</v>
      </c>
      <c r="Q68" s="13"/>
      <c r="R68" s="13"/>
      <c r="S68" s="13"/>
      <c r="T68" s="13"/>
      <c r="U68" s="13"/>
      <c r="V68" s="13"/>
      <c r="W68" s="13"/>
      <c r="X68" s="28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8"/>
    </row>
    <row r="69" spans="1:37" x14ac:dyDescent="0.2">
      <c r="A69">
        <v>63</v>
      </c>
      <c r="B69" s="1">
        <v>42597</v>
      </c>
      <c r="C69" s="50" t="s">
        <v>221</v>
      </c>
      <c r="D69" s="39" t="s">
        <v>220</v>
      </c>
      <c r="F69" s="8"/>
      <c r="G69" s="8">
        <v>-860</v>
      </c>
      <c r="H69" s="8">
        <f t="shared" si="3"/>
        <v>3678.5599999999995</v>
      </c>
      <c r="I69" s="8"/>
      <c r="J69" s="24"/>
      <c r="K69" s="17" t="s">
        <v>467</v>
      </c>
      <c r="L69" s="46"/>
      <c r="M69" s="8"/>
      <c r="N69" s="31">
        <f t="shared" si="5"/>
        <v>0</v>
      </c>
      <c r="O69" s="8"/>
      <c r="P69" s="13"/>
      <c r="Q69" s="13"/>
      <c r="R69" s="13"/>
      <c r="S69" s="13"/>
      <c r="T69" s="13"/>
      <c r="U69" s="13"/>
      <c r="V69" s="13"/>
      <c r="W69" s="13"/>
      <c r="X69" s="28"/>
      <c r="Y69" s="15">
        <v>-860</v>
      </c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8"/>
    </row>
    <row r="70" spans="1:37" x14ac:dyDescent="0.2">
      <c r="A70">
        <v>64</v>
      </c>
      <c r="B70" s="1">
        <v>42606</v>
      </c>
      <c r="C70" s="50" t="s">
        <v>216</v>
      </c>
      <c r="D70" s="39" t="s">
        <v>143</v>
      </c>
      <c r="F70" s="8">
        <v>100</v>
      </c>
      <c r="G70" s="8"/>
      <c r="H70" s="8">
        <f t="shared" si="3"/>
        <v>3778.5599999999995</v>
      </c>
      <c r="I70" s="8"/>
      <c r="J70" s="24"/>
      <c r="K70" s="17" t="s">
        <v>467</v>
      </c>
      <c r="L70" s="46"/>
      <c r="M70" s="8"/>
      <c r="N70" s="31">
        <f t="shared" si="5"/>
        <v>0</v>
      </c>
      <c r="O70" s="8"/>
      <c r="P70" s="13">
        <v>100</v>
      </c>
      <c r="Q70" s="13"/>
      <c r="R70" s="13"/>
      <c r="S70" s="13"/>
      <c r="T70" s="13"/>
      <c r="U70" s="13"/>
      <c r="V70" s="13"/>
      <c r="W70" s="13"/>
      <c r="X70" s="28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8"/>
    </row>
    <row r="71" spans="1:37" x14ac:dyDescent="0.2">
      <c r="A71">
        <v>65</v>
      </c>
      <c r="B71" s="1">
        <v>42607</v>
      </c>
      <c r="C71" s="50" t="s">
        <v>217</v>
      </c>
      <c r="D71" s="39" t="s">
        <v>143</v>
      </c>
      <c r="F71" s="8">
        <v>100</v>
      </c>
      <c r="G71" s="8"/>
      <c r="H71" s="8">
        <f t="shared" si="3"/>
        <v>3878.5599999999995</v>
      </c>
      <c r="I71" s="8"/>
      <c r="J71" s="24"/>
      <c r="K71" s="17" t="s">
        <v>467</v>
      </c>
      <c r="L71" s="46"/>
      <c r="M71" s="8"/>
      <c r="N71" s="31">
        <f t="shared" si="5"/>
        <v>0</v>
      </c>
      <c r="O71" s="8"/>
      <c r="P71" s="13">
        <v>100</v>
      </c>
      <c r="Q71" s="13"/>
      <c r="R71" s="13"/>
      <c r="S71" s="13"/>
      <c r="T71" s="13"/>
      <c r="U71" s="13"/>
      <c r="V71" s="13"/>
      <c r="W71" s="13"/>
      <c r="X71" s="28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8"/>
    </row>
    <row r="72" spans="1:37" x14ac:dyDescent="0.2">
      <c r="A72">
        <v>66</v>
      </c>
      <c r="B72" s="1">
        <v>42611</v>
      </c>
      <c r="C72" s="50" t="s">
        <v>218</v>
      </c>
      <c r="D72" s="39" t="s">
        <v>143</v>
      </c>
      <c r="F72" s="8">
        <v>250</v>
      </c>
      <c r="G72" s="8"/>
      <c r="H72" s="8">
        <f t="shared" si="3"/>
        <v>4128.5599999999995</v>
      </c>
      <c r="I72" s="8"/>
      <c r="J72" s="24"/>
      <c r="K72" s="17" t="s">
        <v>467</v>
      </c>
      <c r="L72" s="46"/>
      <c r="M72" s="8"/>
      <c r="N72" s="31">
        <f t="shared" si="5"/>
        <v>0</v>
      </c>
      <c r="O72" s="8"/>
      <c r="P72" s="13">
        <v>250</v>
      </c>
      <c r="Q72" s="13"/>
      <c r="R72" s="13"/>
      <c r="S72" s="13"/>
      <c r="T72" s="13"/>
      <c r="U72" s="13"/>
      <c r="V72" s="13"/>
      <c r="W72" s="13"/>
      <c r="X72" s="28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8"/>
    </row>
    <row r="73" spans="1:37" x14ac:dyDescent="0.2">
      <c r="A73">
        <v>67</v>
      </c>
      <c r="B73" s="1">
        <v>42614</v>
      </c>
      <c r="C73" s="50" t="s">
        <v>168</v>
      </c>
      <c r="D73" s="39" t="s">
        <v>143</v>
      </c>
      <c r="F73" s="8">
        <v>0.5</v>
      </c>
      <c r="G73" s="8"/>
      <c r="H73" s="8">
        <f t="shared" si="3"/>
        <v>4129.0599999999995</v>
      </c>
      <c r="I73" s="8"/>
      <c r="J73" s="24"/>
      <c r="K73" s="17"/>
      <c r="L73" s="46"/>
      <c r="M73" s="8"/>
      <c r="N73" s="31">
        <f t="shared" si="5"/>
        <v>0</v>
      </c>
      <c r="O73" s="8"/>
      <c r="P73" s="13"/>
      <c r="Q73" s="13"/>
      <c r="R73" s="13"/>
      <c r="S73" s="13">
        <v>0.5</v>
      </c>
      <c r="T73" s="13"/>
      <c r="U73" s="13"/>
      <c r="V73" s="13"/>
      <c r="W73" s="13"/>
      <c r="X73" s="28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8"/>
    </row>
    <row r="74" spans="1:37" x14ac:dyDescent="0.2">
      <c r="A74">
        <v>68</v>
      </c>
      <c r="B74" s="1">
        <v>42618</v>
      </c>
      <c r="C74" s="50" t="s">
        <v>219</v>
      </c>
      <c r="D74" s="39" t="s">
        <v>222</v>
      </c>
      <c r="F74" s="8"/>
      <c r="G74" s="8">
        <v>-88.8</v>
      </c>
      <c r="H74" s="8">
        <f t="shared" si="3"/>
        <v>4040.2599999999993</v>
      </c>
      <c r="I74" s="8"/>
      <c r="J74" s="24"/>
      <c r="K74" s="17" t="s">
        <v>467</v>
      </c>
      <c r="L74" s="46"/>
      <c r="M74" s="8"/>
      <c r="N74" s="31">
        <f t="shared" si="5"/>
        <v>0</v>
      </c>
      <c r="O74" s="8"/>
      <c r="P74" s="13"/>
      <c r="Q74" s="13"/>
      <c r="R74" s="13"/>
      <c r="S74" s="13"/>
      <c r="T74" s="13"/>
      <c r="U74" s="13"/>
      <c r="V74" s="13"/>
      <c r="W74" s="13"/>
      <c r="X74" s="28">
        <v>-88.8</v>
      </c>
      <c r="Y74" s="15"/>
      <c r="Z74" s="15"/>
      <c r="AA74" s="15"/>
      <c r="AB74" s="15"/>
      <c r="AC74" s="15"/>
      <c r="AD74" s="15"/>
      <c r="AF74" s="15"/>
      <c r="AG74" s="15"/>
      <c r="AH74" s="15"/>
      <c r="AI74" s="15"/>
      <c r="AJ74" s="15"/>
      <c r="AK74" s="8"/>
    </row>
    <row r="75" spans="1:37" x14ac:dyDescent="0.2">
      <c r="A75">
        <v>69</v>
      </c>
      <c r="B75" s="1">
        <v>42621</v>
      </c>
      <c r="C75" s="50" t="s">
        <v>223</v>
      </c>
      <c r="D75" s="39" t="s">
        <v>143</v>
      </c>
      <c r="F75" s="8">
        <v>250</v>
      </c>
      <c r="G75" s="8"/>
      <c r="H75" s="8">
        <f t="shared" ref="H75:H106" si="6">SUM(F75:G75)+H74</f>
        <v>4290.2599999999993</v>
      </c>
      <c r="I75" s="8"/>
      <c r="J75" s="24"/>
      <c r="K75" s="17" t="s">
        <v>467</v>
      </c>
      <c r="L75" s="46"/>
      <c r="M75" s="8"/>
      <c r="N75" s="31">
        <f t="shared" si="5"/>
        <v>0</v>
      </c>
      <c r="O75" s="8"/>
      <c r="P75" s="13">
        <v>250</v>
      </c>
      <c r="Q75" s="13"/>
      <c r="R75" s="13"/>
      <c r="S75" s="13"/>
      <c r="T75" s="13"/>
      <c r="U75" s="13"/>
      <c r="V75" s="13"/>
      <c r="W75" s="13"/>
      <c r="X75" s="28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8"/>
    </row>
    <row r="76" spans="1:37" x14ac:dyDescent="0.2">
      <c r="A76">
        <v>70</v>
      </c>
      <c r="B76" s="42">
        <v>42626</v>
      </c>
      <c r="C76" s="50" t="s">
        <v>274</v>
      </c>
      <c r="D76" s="50" t="s">
        <v>143</v>
      </c>
      <c r="E76" s="17"/>
      <c r="F76" s="17">
        <v>2721.83</v>
      </c>
      <c r="G76" s="8"/>
      <c r="H76" s="8">
        <f t="shared" si="6"/>
        <v>7012.0899999999992</v>
      </c>
      <c r="I76" s="8"/>
      <c r="J76" s="24"/>
      <c r="K76" s="17"/>
      <c r="L76" s="46"/>
      <c r="M76" s="8"/>
      <c r="N76" s="31">
        <f t="shared" si="5"/>
        <v>0</v>
      </c>
      <c r="O76" s="8"/>
      <c r="P76" s="13"/>
      <c r="Q76" s="13"/>
      <c r="R76" s="13"/>
      <c r="S76" s="13"/>
      <c r="T76" s="13">
        <v>2721.83</v>
      </c>
      <c r="U76" s="13"/>
      <c r="V76" s="13"/>
      <c r="W76" s="13"/>
      <c r="X76" s="28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8"/>
    </row>
    <row r="77" spans="1:37" x14ac:dyDescent="0.2">
      <c r="A77">
        <v>71</v>
      </c>
      <c r="B77" s="1">
        <v>42628</v>
      </c>
      <c r="C77" s="50" t="s">
        <v>225</v>
      </c>
      <c r="D77" s="39" t="s">
        <v>143</v>
      </c>
      <c r="F77" s="8">
        <v>200</v>
      </c>
      <c r="G77" s="8"/>
      <c r="H77" s="8">
        <f t="shared" si="6"/>
        <v>7212.0899999999992</v>
      </c>
      <c r="I77" s="8"/>
      <c r="J77" s="24"/>
      <c r="K77" s="17" t="s">
        <v>467</v>
      </c>
      <c r="L77" s="46"/>
      <c r="M77" s="8"/>
      <c r="N77" s="31">
        <f t="shared" si="5"/>
        <v>0</v>
      </c>
      <c r="O77" s="8"/>
      <c r="P77" s="13">
        <v>200</v>
      </c>
      <c r="Q77" s="13"/>
      <c r="R77" s="13"/>
      <c r="S77" s="13"/>
      <c r="T77" s="13"/>
      <c r="U77" s="13"/>
      <c r="V77" s="13"/>
      <c r="W77" s="13"/>
      <c r="X77" s="28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8"/>
    </row>
    <row r="78" spans="1:37" x14ac:dyDescent="0.2">
      <c r="A78">
        <v>72</v>
      </c>
      <c r="B78" s="1">
        <v>42629</v>
      </c>
      <c r="C78" s="50" t="s">
        <v>226</v>
      </c>
      <c r="D78" s="39" t="s">
        <v>143</v>
      </c>
      <c r="F78" s="8">
        <v>250</v>
      </c>
      <c r="G78" s="8"/>
      <c r="H78" s="8">
        <f t="shared" si="6"/>
        <v>7462.0899999999992</v>
      </c>
      <c r="I78" s="8"/>
      <c r="J78" s="24"/>
      <c r="K78" s="17" t="s">
        <v>467</v>
      </c>
      <c r="L78" s="46"/>
      <c r="M78" s="8"/>
      <c r="N78" s="31">
        <f t="shared" si="5"/>
        <v>0</v>
      </c>
      <c r="O78" s="8"/>
      <c r="P78" s="13">
        <v>250</v>
      </c>
      <c r="Q78" s="13"/>
      <c r="R78" s="13"/>
      <c r="S78" s="13"/>
      <c r="T78" s="13"/>
      <c r="U78" s="13"/>
      <c r="V78" s="13"/>
      <c r="W78" s="13"/>
      <c r="X78" s="28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8"/>
    </row>
    <row r="79" spans="1:37" x14ac:dyDescent="0.2">
      <c r="A79">
        <v>73</v>
      </c>
      <c r="B79" s="1">
        <v>42638</v>
      </c>
      <c r="C79" s="50" t="s">
        <v>227</v>
      </c>
      <c r="D79" s="39" t="s">
        <v>143</v>
      </c>
      <c r="F79" s="8">
        <v>1000</v>
      </c>
      <c r="G79" s="8"/>
      <c r="H79" s="8">
        <f t="shared" si="6"/>
        <v>8462.09</v>
      </c>
      <c r="I79" s="8"/>
      <c r="J79" s="24"/>
      <c r="K79" s="17" t="s">
        <v>467</v>
      </c>
      <c r="L79" s="46"/>
      <c r="M79" s="8"/>
      <c r="N79" s="31">
        <f t="shared" si="5"/>
        <v>0</v>
      </c>
      <c r="O79" s="8"/>
      <c r="P79" s="13">
        <v>1000</v>
      </c>
      <c r="Q79" s="13"/>
      <c r="R79" s="13"/>
      <c r="S79" s="13"/>
      <c r="T79" s="13"/>
      <c r="U79" s="13"/>
      <c r="V79" s="13"/>
      <c r="W79" s="13"/>
      <c r="X79" s="28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8"/>
    </row>
    <row r="80" spans="1:37" x14ac:dyDescent="0.2">
      <c r="A80">
        <v>74</v>
      </c>
      <c r="B80" s="1">
        <v>42643</v>
      </c>
      <c r="C80" s="50" t="s">
        <v>228</v>
      </c>
      <c r="D80" s="39" t="s">
        <v>143</v>
      </c>
      <c r="F80" s="8">
        <v>250</v>
      </c>
      <c r="G80" s="8"/>
      <c r="H80" s="8">
        <f t="shared" si="6"/>
        <v>8712.09</v>
      </c>
      <c r="I80" s="8"/>
      <c r="J80" s="24"/>
      <c r="K80" s="17" t="s">
        <v>467</v>
      </c>
      <c r="L80" s="46"/>
      <c r="M80" s="8"/>
      <c r="N80" s="31">
        <f t="shared" si="5"/>
        <v>0</v>
      </c>
      <c r="O80" s="8"/>
      <c r="P80" s="13">
        <v>250</v>
      </c>
      <c r="Q80" s="13"/>
      <c r="R80" s="13"/>
      <c r="S80" s="13"/>
      <c r="T80" s="13"/>
      <c r="U80" s="13"/>
      <c r="V80" s="13"/>
      <c r="W80" s="13"/>
      <c r="X80" s="28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8"/>
    </row>
    <row r="81" spans="1:37" x14ac:dyDescent="0.2">
      <c r="A81">
        <v>75</v>
      </c>
      <c r="B81" s="1">
        <v>42644</v>
      </c>
      <c r="C81" s="50" t="s">
        <v>168</v>
      </c>
      <c r="D81" s="39" t="s">
        <v>143</v>
      </c>
      <c r="F81" s="8">
        <v>0.78</v>
      </c>
      <c r="G81" s="8"/>
      <c r="H81" s="8">
        <f t="shared" si="6"/>
        <v>8712.8700000000008</v>
      </c>
      <c r="I81" s="8"/>
      <c r="J81" s="24"/>
      <c r="K81" s="17"/>
      <c r="L81" s="46"/>
      <c r="M81" s="8"/>
      <c r="N81" s="31">
        <f t="shared" si="5"/>
        <v>0</v>
      </c>
      <c r="O81" s="8"/>
      <c r="P81" s="13"/>
      <c r="Q81" s="13"/>
      <c r="R81" s="13"/>
      <c r="S81" s="13">
        <v>0.78</v>
      </c>
      <c r="T81" s="13"/>
      <c r="U81" s="13"/>
      <c r="V81" s="13"/>
      <c r="W81" s="13"/>
      <c r="X81" s="28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8"/>
    </row>
    <row r="82" spans="1:37" x14ac:dyDescent="0.2">
      <c r="A82">
        <v>76</v>
      </c>
      <c r="B82" s="1">
        <v>42644</v>
      </c>
      <c r="C82" s="50" t="s">
        <v>229</v>
      </c>
      <c r="D82" s="39" t="s">
        <v>143</v>
      </c>
      <c r="F82" s="8">
        <v>50</v>
      </c>
      <c r="G82" s="8"/>
      <c r="H82" s="8">
        <f t="shared" si="6"/>
        <v>8762.8700000000008</v>
      </c>
      <c r="I82" s="8"/>
      <c r="J82" s="24"/>
      <c r="K82" s="17" t="s">
        <v>467</v>
      </c>
      <c r="L82" s="46"/>
      <c r="M82" s="8"/>
      <c r="N82" s="31">
        <f t="shared" si="5"/>
        <v>0</v>
      </c>
      <c r="O82" s="8"/>
      <c r="P82" s="13">
        <v>50</v>
      </c>
      <c r="Q82" s="13"/>
      <c r="R82" s="13"/>
      <c r="S82" s="13"/>
      <c r="T82" s="13"/>
      <c r="U82" s="13"/>
      <c r="V82" s="13"/>
      <c r="W82" s="13"/>
      <c r="X82" s="28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8"/>
    </row>
    <row r="83" spans="1:37" x14ac:dyDescent="0.2">
      <c r="A83">
        <v>77</v>
      </c>
      <c r="B83" s="1">
        <v>42644</v>
      </c>
      <c r="C83" s="50" t="s">
        <v>230</v>
      </c>
      <c r="D83" s="39" t="s">
        <v>143</v>
      </c>
      <c r="F83" s="8">
        <v>250</v>
      </c>
      <c r="G83" s="8"/>
      <c r="H83" s="8">
        <f t="shared" si="6"/>
        <v>9012.8700000000008</v>
      </c>
      <c r="I83" s="8"/>
      <c r="J83" s="24"/>
      <c r="K83" s="17" t="s">
        <v>467</v>
      </c>
      <c r="L83" s="46"/>
      <c r="M83" s="8"/>
      <c r="N83" s="31">
        <f t="shared" si="5"/>
        <v>0</v>
      </c>
      <c r="O83" s="8"/>
      <c r="P83" s="13">
        <v>250</v>
      </c>
      <c r="Q83" s="13"/>
      <c r="R83" s="13"/>
      <c r="S83" s="13"/>
      <c r="T83" s="13"/>
      <c r="U83" s="13"/>
      <c r="V83" s="13"/>
      <c r="W83" s="13"/>
      <c r="X83" s="28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8"/>
    </row>
    <row r="84" spans="1:37" x14ac:dyDescent="0.2">
      <c r="A84">
        <v>78</v>
      </c>
      <c r="B84" s="1">
        <v>42654</v>
      </c>
      <c r="C84" s="50" t="s">
        <v>231</v>
      </c>
      <c r="D84" s="39" t="s">
        <v>143</v>
      </c>
      <c r="F84" s="8">
        <v>500</v>
      </c>
      <c r="G84" s="8"/>
      <c r="H84" s="8">
        <f t="shared" si="6"/>
        <v>9512.8700000000008</v>
      </c>
      <c r="I84" s="8"/>
      <c r="J84" s="24"/>
      <c r="K84" s="17" t="s">
        <v>467</v>
      </c>
      <c r="L84" s="46"/>
      <c r="M84" s="8"/>
      <c r="N84" s="31">
        <f t="shared" si="5"/>
        <v>0</v>
      </c>
      <c r="O84" s="8"/>
      <c r="P84" s="13">
        <v>500</v>
      </c>
      <c r="Q84" s="13"/>
      <c r="R84" s="13"/>
      <c r="S84" s="13"/>
      <c r="T84" s="13"/>
      <c r="U84" s="13"/>
      <c r="V84" s="13"/>
      <c r="W84" s="13"/>
      <c r="X84" s="28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8"/>
    </row>
    <row r="85" spans="1:37" x14ac:dyDescent="0.2">
      <c r="A85">
        <v>79</v>
      </c>
      <c r="B85" s="1">
        <v>42655</v>
      </c>
      <c r="C85" s="50" t="s">
        <v>273</v>
      </c>
      <c r="D85" s="39" t="s">
        <v>143</v>
      </c>
      <c r="F85" s="8">
        <v>250</v>
      </c>
      <c r="G85" s="8"/>
      <c r="H85" s="8">
        <f t="shared" si="6"/>
        <v>9762.8700000000008</v>
      </c>
      <c r="I85" s="8"/>
      <c r="J85" s="24"/>
      <c r="K85" s="17" t="s">
        <v>467</v>
      </c>
      <c r="L85" s="46"/>
      <c r="M85" s="8"/>
      <c r="N85" s="31">
        <f t="shared" si="5"/>
        <v>0</v>
      </c>
      <c r="O85" s="8"/>
      <c r="P85" s="13">
        <v>250</v>
      </c>
      <c r="Q85" s="13"/>
      <c r="R85" s="13"/>
      <c r="S85" s="13"/>
      <c r="T85" s="13"/>
      <c r="U85" s="13"/>
      <c r="V85" s="13"/>
      <c r="W85" s="13"/>
      <c r="X85" s="28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8"/>
    </row>
    <row r="86" spans="1:37" x14ac:dyDescent="0.2">
      <c r="A86">
        <v>80</v>
      </c>
      <c r="B86" s="1">
        <v>42661</v>
      </c>
      <c r="C86" s="50" t="s">
        <v>232</v>
      </c>
      <c r="D86" s="39" t="s">
        <v>143</v>
      </c>
      <c r="F86" s="8">
        <v>723</v>
      </c>
      <c r="G86" s="8"/>
      <c r="H86" s="8">
        <f t="shared" si="6"/>
        <v>10485.87</v>
      </c>
      <c r="I86" s="8"/>
      <c r="J86" s="24"/>
      <c r="K86" s="17"/>
      <c r="L86" s="46"/>
      <c r="M86" s="8"/>
      <c r="N86" s="31">
        <f t="shared" si="5"/>
        <v>0</v>
      </c>
      <c r="O86" s="8"/>
      <c r="P86" s="13"/>
      <c r="Q86" s="13"/>
      <c r="R86" s="13"/>
      <c r="S86" s="13"/>
      <c r="T86" s="13"/>
      <c r="U86" s="13">
        <v>723</v>
      </c>
      <c r="V86" s="13"/>
      <c r="W86" s="13"/>
      <c r="X86" s="28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8"/>
    </row>
    <row r="87" spans="1:37" x14ac:dyDescent="0.2">
      <c r="A87">
        <v>81</v>
      </c>
      <c r="B87" s="1">
        <v>42664</v>
      </c>
      <c r="C87" s="50" t="s">
        <v>233</v>
      </c>
      <c r="D87" s="39" t="s">
        <v>143</v>
      </c>
      <c r="F87" s="8">
        <v>250</v>
      </c>
      <c r="G87" s="8"/>
      <c r="H87" s="8">
        <f t="shared" si="6"/>
        <v>10735.87</v>
      </c>
      <c r="I87" s="8"/>
      <c r="J87" s="24"/>
      <c r="K87" s="17" t="s">
        <v>467</v>
      </c>
      <c r="L87" s="46"/>
      <c r="M87" s="8"/>
      <c r="N87" s="31">
        <f t="shared" si="5"/>
        <v>0</v>
      </c>
      <c r="O87" s="8"/>
      <c r="P87" s="13">
        <v>250</v>
      </c>
      <c r="Q87" s="13"/>
      <c r="R87" s="13"/>
      <c r="S87" s="13"/>
      <c r="T87" s="13"/>
      <c r="U87" s="13"/>
      <c r="V87" s="13"/>
      <c r="W87" s="13"/>
      <c r="X87" s="28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8"/>
    </row>
    <row r="88" spans="1:37" x14ac:dyDescent="0.2">
      <c r="A88">
        <v>82</v>
      </c>
      <c r="B88" s="1">
        <v>42666</v>
      </c>
      <c r="C88" s="50" t="s">
        <v>234</v>
      </c>
      <c r="D88" s="39" t="s">
        <v>143</v>
      </c>
      <c r="F88" s="8">
        <v>500</v>
      </c>
      <c r="G88" s="8"/>
      <c r="H88" s="8">
        <f t="shared" si="6"/>
        <v>11235.87</v>
      </c>
      <c r="I88" s="8"/>
      <c r="J88" s="24"/>
      <c r="K88" s="17" t="s">
        <v>467</v>
      </c>
      <c r="L88" s="46"/>
      <c r="M88" s="8"/>
      <c r="N88" s="31">
        <f t="shared" si="5"/>
        <v>0</v>
      </c>
      <c r="O88" s="8"/>
      <c r="P88" s="13">
        <v>500</v>
      </c>
      <c r="Q88" s="13"/>
      <c r="R88" s="13"/>
      <c r="S88" s="13"/>
      <c r="T88" s="13"/>
      <c r="U88" s="13"/>
      <c r="V88" s="13"/>
      <c r="W88" s="13"/>
      <c r="X88" s="28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8"/>
    </row>
    <row r="89" spans="1:37" x14ac:dyDescent="0.2">
      <c r="A89">
        <v>83</v>
      </c>
      <c r="B89" s="1">
        <v>42667</v>
      </c>
      <c r="C89" s="50" t="s">
        <v>235</v>
      </c>
      <c r="D89" s="39" t="s">
        <v>143</v>
      </c>
      <c r="E89" s="17"/>
      <c r="F89" s="17">
        <v>700</v>
      </c>
      <c r="G89" s="8"/>
      <c r="H89" s="8">
        <f t="shared" si="6"/>
        <v>11935.87</v>
      </c>
      <c r="I89" s="8"/>
      <c r="J89" s="24"/>
      <c r="K89" s="17" t="s">
        <v>467</v>
      </c>
      <c r="L89" s="46"/>
      <c r="M89" s="8"/>
      <c r="N89" s="31">
        <f t="shared" si="5"/>
        <v>0</v>
      </c>
      <c r="O89" s="8"/>
      <c r="P89" s="13">
        <v>700</v>
      </c>
      <c r="Q89" s="13"/>
      <c r="R89" s="13"/>
      <c r="S89" s="13"/>
      <c r="T89" s="13"/>
      <c r="U89" s="13"/>
      <c r="V89" s="13"/>
      <c r="W89" s="13"/>
      <c r="X89" s="28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8"/>
    </row>
    <row r="90" spans="1:37" x14ac:dyDescent="0.2">
      <c r="A90">
        <v>84</v>
      </c>
      <c r="B90" s="1">
        <v>42668</v>
      </c>
      <c r="C90" s="50" t="s">
        <v>236</v>
      </c>
      <c r="D90" s="39" t="s">
        <v>143</v>
      </c>
      <c r="E90" s="17"/>
      <c r="F90" s="17">
        <v>3000</v>
      </c>
      <c r="G90" s="8"/>
      <c r="H90" s="8">
        <f t="shared" si="6"/>
        <v>14935.87</v>
      </c>
      <c r="I90" s="8"/>
      <c r="J90" s="24"/>
      <c r="K90" s="17"/>
      <c r="L90" s="46"/>
      <c r="M90" s="8"/>
      <c r="N90" s="31">
        <f t="shared" si="5"/>
        <v>0</v>
      </c>
      <c r="O90" s="8"/>
      <c r="P90" s="13"/>
      <c r="Q90" s="13"/>
      <c r="R90" s="13"/>
      <c r="S90" s="13"/>
      <c r="T90" s="13"/>
      <c r="U90" s="13"/>
      <c r="V90" s="13">
        <v>3000</v>
      </c>
      <c r="W90" s="13"/>
      <c r="X90" s="28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8"/>
    </row>
    <row r="91" spans="1:37" x14ac:dyDescent="0.2">
      <c r="A91">
        <v>85</v>
      </c>
      <c r="B91" s="1">
        <v>42671</v>
      </c>
      <c r="C91" s="50" t="s">
        <v>237</v>
      </c>
      <c r="D91" s="39" t="s">
        <v>143</v>
      </c>
      <c r="E91" s="17"/>
      <c r="F91" s="17">
        <v>250</v>
      </c>
      <c r="G91" s="8"/>
      <c r="H91" s="8">
        <f t="shared" si="6"/>
        <v>15185.87</v>
      </c>
      <c r="I91" s="8"/>
      <c r="J91" s="24"/>
      <c r="K91" s="17" t="s">
        <v>467</v>
      </c>
      <c r="L91" s="46"/>
      <c r="M91" s="8"/>
      <c r="N91" s="31">
        <f t="shared" si="5"/>
        <v>0</v>
      </c>
      <c r="O91" s="8"/>
      <c r="P91" s="13">
        <v>250</v>
      </c>
      <c r="Q91" s="13"/>
      <c r="R91" s="13"/>
      <c r="S91" s="13"/>
      <c r="T91" s="13"/>
      <c r="U91" s="13"/>
      <c r="V91" s="13"/>
      <c r="W91" s="13"/>
      <c r="X91" s="28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8"/>
    </row>
    <row r="92" spans="1:37" x14ac:dyDescent="0.2">
      <c r="A92">
        <v>86</v>
      </c>
      <c r="B92" s="1">
        <v>42675</v>
      </c>
      <c r="C92" s="50" t="s">
        <v>168</v>
      </c>
      <c r="D92" s="39" t="s">
        <v>143</v>
      </c>
      <c r="E92" s="17"/>
      <c r="F92" s="17">
        <v>1.17</v>
      </c>
      <c r="G92" s="8"/>
      <c r="H92" s="8">
        <f t="shared" si="6"/>
        <v>15187.04</v>
      </c>
      <c r="I92" s="8"/>
      <c r="J92" s="24"/>
      <c r="K92" s="17"/>
      <c r="L92" s="46"/>
      <c r="M92" s="8"/>
      <c r="N92" s="31">
        <f t="shared" si="5"/>
        <v>0</v>
      </c>
      <c r="O92" s="8"/>
      <c r="P92" s="13"/>
      <c r="Q92" s="13"/>
      <c r="R92" s="13"/>
      <c r="S92" s="13">
        <v>1.17</v>
      </c>
      <c r="U92" s="13"/>
      <c r="V92" s="13"/>
      <c r="W92" s="13"/>
      <c r="X92" s="28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8"/>
    </row>
    <row r="93" spans="1:37" x14ac:dyDescent="0.2">
      <c r="A93">
        <v>87</v>
      </c>
      <c r="B93" s="1">
        <v>42675</v>
      </c>
      <c r="C93" s="50" t="s">
        <v>238</v>
      </c>
      <c r="D93" s="39" t="s">
        <v>143</v>
      </c>
      <c r="E93" s="17"/>
      <c r="F93" s="17">
        <v>4.09</v>
      </c>
      <c r="G93" s="8"/>
      <c r="H93" s="8">
        <f t="shared" si="6"/>
        <v>15191.130000000001</v>
      </c>
      <c r="I93" s="8"/>
      <c r="J93" s="24"/>
      <c r="K93" s="17"/>
      <c r="L93" s="46"/>
      <c r="M93" s="8"/>
      <c r="N93" s="31">
        <f t="shared" si="5"/>
        <v>0</v>
      </c>
      <c r="O93" s="8"/>
      <c r="P93" s="13"/>
      <c r="Q93" s="13"/>
      <c r="R93" s="13"/>
      <c r="S93" s="13">
        <v>4.09</v>
      </c>
      <c r="U93" s="13"/>
      <c r="V93" s="13"/>
      <c r="W93" s="13"/>
      <c r="X93" s="28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8"/>
    </row>
    <row r="94" spans="1:37" x14ac:dyDescent="0.2">
      <c r="A94">
        <v>88</v>
      </c>
      <c r="B94" s="1">
        <v>42677</v>
      </c>
      <c r="C94" s="50" t="s">
        <v>239</v>
      </c>
      <c r="D94" s="39" t="s">
        <v>143</v>
      </c>
      <c r="E94" s="17"/>
      <c r="F94" s="17">
        <v>250</v>
      </c>
      <c r="G94" s="8"/>
      <c r="H94" s="8">
        <f t="shared" si="6"/>
        <v>15441.130000000001</v>
      </c>
      <c r="I94" s="8"/>
      <c r="J94" s="24"/>
      <c r="K94" s="17" t="s">
        <v>467</v>
      </c>
      <c r="L94" s="46"/>
      <c r="M94" s="8"/>
      <c r="N94" s="31">
        <f t="shared" si="5"/>
        <v>0</v>
      </c>
      <c r="O94" s="8"/>
      <c r="P94" s="13">
        <v>250</v>
      </c>
      <c r="Q94" s="13"/>
      <c r="R94" s="13"/>
      <c r="S94" s="13"/>
      <c r="T94" s="13"/>
      <c r="U94" s="13"/>
      <c r="V94" s="13"/>
      <c r="W94" s="13"/>
      <c r="X94" s="28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8"/>
    </row>
    <row r="95" spans="1:37" x14ac:dyDescent="0.2">
      <c r="A95">
        <v>89</v>
      </c>
      <c r="B95" s="1">
        <v>42681</v>
      </c>
      <c r="C95" s="50" t="s">
        <v>260</v>
      </c>
      <c r="D95" s="50" t="s">
        <v>143</v>
      </c>
      <c r="E95" s="17"/>
      <c r="F95" s="17">
        <v>250</v>
      </c>
      <c r="G95" s="8"/>
      <c r="H95" s="8">
        <f t="shared" si="6"/>
        <v>15691.130000000001</v>
      </c>
      <c r="I95" s="8"/>
      <c r="J95" s="24"/>
      <c r="K95" s="17" t="s">
        <v>467</v>
      </c>
      <c r="L95" s="46"/>
      <c r="M95" s="8"/>
      <c r="N95" s="31">
        <f t="shared" si="5"/>
        <v>0</v>
      </c>
      <c r="O95" s="8"/>
      <c r="P95" s="13">
        <v>250</v>
      </c>
      <c r="Q95" s="13"/>
      <c r="R95" s="13"/>
      <c r="S95" s="13"/>
      <c r="T95" s="13"/>
      <c r="U95" s="13"/>
      <c r="V95" s="13"/>
      <c r="W95" s="13"/>
      <c r="X95" s="28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8"/>
    </row>
    <row r="96" spans="1:37" x14ac:dyDescent="0.2">
      <c r="A96">
        <v>90</v>
      </c>
      <c r="B96" s="1">
        <v>42684</v>
      </c>
      <c r="C96" s="50" t="s">
        <v>261</v>
      </c>
      <c r="D96" s="50" t="s">
        <v>143</v>
      </c>
      <c r="E96" s="17"/>
      <c r="F96" s="17">
        <v>250</v>
      </c>
      <c r="G96" s="8"/>
      <c r="H96" s="8">
        <f t="shared" si="6"/>
        <v>15941.130000000001</v>
      </c>
      <c r="I96" s="8"/>
      <c r="J96" s="24"/>
      <c r="K96" s="17" t="s">
        <v>467</v>
      </c>
      <c r="L96" s="46"/>
      <c r="M96" s="8"/>
      <c r="N96" s="31">
        <f t="shared" si="5"/>
        <v>0</v>
      </c>
      <c r="O96" s="8"/>
      <c r="P96" s="13">
        <v>250</v>
      </c>
      <c r="Q96" s="13"/>
      <c r="R96" s="13"/>
      <c r="S96" s="13"/>
      <c r="T96" s="13"/>
      <c r="U96" s="13"/>
      <c r="V96" s="13"/>
      <c r="W96" s="13"/>
      <c r="X96" s="28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8"/>
    </row>
    <row r="97" spans="1:37" x14ac:dyDescent="0.2">
      <c r="A97">
        <v>91</v>
      </c>
      <c r="B97" s="1">
        <v>42687</v>
      </c>
      <c r="C97" s="50" t="s">
        <v>262</v>
      </c>
      <c r="D97" s="50" t="s">
        <v>143</v>
      </c>
      <c r="E97" s="17"/>
      <c r="F97" s="17">
        <v>500</v>
      </c>
      <c r="G97" s="8"/>
      <c r="H97" s="8">
        <f t="shared" si="6"/>
        <v>16441.13</v>
      </c>
      <c r="I97" s="8"/>
      <c r="J97" s="24"/>
      <c r="K97" s="17" t="s">
        <v>467</v>
      </c>
      <c r="L97" s="46"/>
      <c r="M97" s="8"/>
      <c r="N97" s="31">
        <f t="shared" si="5"/>
        <v>0</v>
      </c>
      <c r="O97" s="8"/>
      <c r="P97" s="13">
        <v>500</v>
      </c>
      <c r="Q97" s="13"/>
      <c r="R97" s="13"/>
      <c r="S97" s="13"/>
      <c r="T97" s="13"/>
      <c r="U97" s="13"/>
      <c r="V97" s="13"/>
      <c r="W97" s="13"/>
      <c r="X97" s="28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8"/>
    </row>
    <row r="98" spans="1:37" x14ac:dyDescent="0.2">
      <c r="A98">
        <v>92</v>
      </c>
      <c r="B98" s="1">
        <v>42699</v>
      </c>
      <c r="C98" s="50" t="s">
        <v>263</v>
      </c>
      <c r="D98" s="50" t="s">
        <v>143</v>
      </c>
      <c r="E98" s="17"/>
      <c r="F98" s="17">
        <v>250</v>
      </c>
      <c r="G98" s="8"/>
      <c r="H98" s="8">
        <f t="shared" si="6"/>
        <v>16691.13</v>
      </c>
      <c r="I98" s="8"/>
      <c r="J98" s="24"/>
      <c r="K98" s="17" t="s">
        <v>467</v>
      </c>
      <c r="L98" s="46"/>
      <c r="M98" s="8"/>
      <c r="N98" s="31">
        <f t="shared" si="5"/>
        <v>0</v>
      </c>
      <c r="O98" s="8"/>
      <c r="P98" s="13">
        <v>250</v>
      </c>
      <c r="Q98" s="13"/>
      <c r="R98" s="13"/>
      <c r="S98" s="13"/>
      <c r="T98" s="13"/>
      <c r="U98" s="13"/>
      <c r="V98" s="13"/>
      <c r="W98" s="13"/>
      <c r="X98" s="28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8"/>
    </row>
    <row r="99" spans="1:37" x14ac:dyDescent="0.2">
      <c r="A99">
        <v>93</v>
      </c>
      <c r="B99" s="1">
        <v>42705</v>
      </c>
      <c r="C99" s="50" t="s">
        <v>168</v>
      </c>
      <c r="D99" s="50" t="s">
        <v>143</v>
      </c>
      <c r="E99" s="17"/>
      <c r="F99" s="17">
        <v>5.31</v>
      </c>
      <c r="G99" s="8"/>
      <c r="H99" s="8">
        <f t="shared" si="6"/>
        <v>16696.440000000002</v>
      </c>
      <c r="I99" s="8"/>
      <c r="J99" s="24"/>
      <c r="K99" s="17"/>
      <c r="L99" s="46"/>
      <c r="M99" s="8"/>
      <c r="N99" s="31">
        <f t="shared" si="5"/>
        <v>0</v>
      </c>
      <c r="O99" s="8"/>
      <c r="P99" s="13"/>
      <c r="Q99" s="13"/>
      <c r="R99" s="13"/>
      <c r="S99" s="13">
        <v>5.31</v>
      </c>
      <c r="T99" s="13"/>
      <c r="U99" s="13"/>
      <c r="V99" s="13"/>
      <c r="W99" s="13"/>
      <c r="X99" s="28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8"/>
    </row>
    <row r="100" spans="1:37" x14ac:dyDescent="0.2">
      <c r="A100">
        <v>94</v>
      </c>
      <c r="B100" s="1">
        <v>42705</v>
      </c>
      <c r="C100" s="50" t="s">
        <v>264</v>
      </c>
      <c r="D100" s="50" t="s">
        <v>143</v>
      </c>
      <c r="E100" s="17"/>
      <c r="F100" s="17">
        <v>250</v>
      </c>
      <c r="G100" s="8"/>
      <c r="H100" s="8">
        <f t="shared" si="6"/>
        <v>16946.440000000002</v>
      </c>
      <c r="I100" s="8"/>
      <c r="J100" s="24"/>
      <c r="K100" s="17" t="s">
        <v>467</v>
      </c>
      <c r="L100" s="46"/>
      <c r="M100" s="8"/>
      <c r="N100" s="31">
        <f t="shared" si="5"/>
        <v>0</v>
      </c>
      <c r="O100" s="8"/>
      <c r="P100" s="13">
        <v>250</v>
      </c>
      <c r="Q100" s="13"/>
      <c r="R100" s="13"/>
      <c r="S100" s="13"/>
      <c r="T100" s="13"/>
      <c r="U100" s="13"/>
      <c r="V100" s="13"/>
      <c r="W100" s="13"/>
      <c r="X100" s="28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8"/>
    </row>
    <row r="101" spans="1:37" x14ac:dyDescent="0.2">
      <c r="A101">
        <v>95</v>
      </c>
      <c r="B101" s="1">
        <v>42707</v>
      </c>
      <c r="C101" s="50" t="s">
        <v>265</v>
      </c>
      <c r="D101" s="50" t="s">
        <v>143</v>
      </c>
      <c r="E101" s="17"/>
      <c r="F101" s="17">
        <v>500</v>
      </c>
      <c r="G101" s="8"/>
      <c r="H101" s="8">
        <f t="shared" si="6"/>
        <v>17446.440000000002</v>
      </c>
      <c r="I101" s="8"/>
      <c r="J101" s="24"/>
      <c r="K101" s="17" t="s">
        <v>467</v>
      </c>
      <c r="L101" s="46"/>
      <c r="M101" s="8"/>
      <c r="N101" s="31">
        <f t="shared" si="5"/>
        <v>0</v>
      </c>
      <c r="O101" s="8"/>
      <c r="P101" s="13">
        <v>500</v>
      </c>
      <c r="Q101" s="13"/>
      <c r="R101" s="13"/>
      <c r="S101" s="13"/>
      <c r="T101" s="13"/>
      <c r="U101" s="13"/>
      <c r="V101" s="13"/>
      <c r="W101" s="13"/>
      <c r="X101" s="28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8"/>
    </row>
    <row r="102" spans="1:37" x14ac:dyDescent="0.2">
      <c r="A102">
        <v>96</v>
      </c>
      <c r="B102" s="1">
        <v>42713</v>
      </c>
      <c r="C102" s="50" t="s">
        <v>266</v>
      </c>
      <c r="D102" s="50" t="s">
        <v>268</v>
      </c>
      <c r="E102" s="17"/>
      <c r="F102" s="17"/>
      <c r="G102" s="8">
        <v>-4453.6499999999996</v>
      </c>
      <c r="H102" s="8">
        <f t="shared" si="6"/>
        <v>12992.790000000003</v>
      </c>
      <c r="I102" s="8"/>
      <c r="J102" s="24"/>
      <c r="K102" s="17" t="s">
        <v>467</v>
      </c>
      <c r="L102" s="46"/>
      <c r="M102" s="8"/>
      <c r="N102" s="31">
        <f t="shared" si="5"/>
        <v>0</v>
      </c>
      <c r="O102" s="8"/>
      <c r="P102" s="13"/>
      <c r="Q102" s="13"/>
      <c r="R102" s="13"/>
      <c r="S102" s="13"/>
      <c r="T102" s="13"/>
      <c r="U102" s="13"/>
      <c r="V102" s="13"/>
      <c r="W102" s="13"/>
      <c r="X102" s="28"/>
      <c r="Y102" s="15"/>
      <c r="Z102" s="15"/>
      <c r="AA102" s="15"/>
      <c r="AB102" s="15"/>
      <c r="AC102" s="15"/>
      <c r="AD102" s="15"/>
      <c r="AE102" s="15"/>
      <c r="AF102" s="15">
        <v>-4453.6499999999996</v>
      </c>
      <c r="AG102" s="15"/>
      <c r="AH102" s="15"/>
      <c r="AI102" s="15"/>
      <c r="AJ102" s="15"/>
      <c r="AK102" s="8"/>
    </row>
    <row r="103" spans="1:37" x14ac:dyDescent="0.2">
      <c r="A103">
        <v>97</v>
      </c>
      <c r="B103" s="1">
        <v>42714</v>
      </c>
      <c r="C103" s="50" t="s">
        <v>267</v>
      </c>
      <c r="D103" s="50" t="s">
        <v>143</v>
      </c>
      <c r="E103" s="17"/>
      <c r="F103" s="17">
        <v>250</v>
      </c>
      <c r="G103" s="8"/>
      <c r="H103" s="8">
        <f t="shared" si="6"/>
        <v>13242.790000000003</v>
      </c>
      <c r="I103" s="8"/>
      <c r="J103" s="24"/>
      <c r="K103" s="17" t="s">
        <v>467</v>
      </c>
      <c r="L103" s="46"/>
      <c r="M103" s="8"/>
      <c r="N103" s="31">
        <f t="shared" si="5"/>
        <v>0</v>
      </c>
      <c r="O103" s="8"/>
      <c r="P103" s="13">
        <v>250</v>
      </c>
      <c r="Q103" s="13"/>
      <c r="R103" s="13"/>
      <c r="S103" s="13"/>
      <c r="T103" s="13"/>
      <c r="U103" s="13"/>
      <c r="V103" s="13"/>
      <c r="W103" s="13"/>
      <c r="X103" s="28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8"/>
    </row>
    <row r="104" spans="1:37" x14ac:dyDescent="0.2">
      <c r="A104">
        <v>98</v>
      </c>
      <c r="B104" s="1">
        <v>42721</v>
      </c>
      <c r="C104" s="50" t="s">
        <v>270</v>
      </c>
      <c r="D104" s="50" t="s">
        <v>271</v>
      </c>
      <c r="E104" s="17"/>
      <c r="F104" s="17"/>
      <c r="G104" s="8">
        <v>-489</v>
      </c>
      <c r="H104" s="8">
        <f t="shared" si="6"/>
        <v>12753.790000000003</v>
      </c>
      <c r="I104" s="8"/>
      <c r="J104" s="24"/>
      <c r="K104" s="17" t="s">
        <v>467</v>
      </c>
      <c r="L104" s="46"/>
      <c r="M104" s="8"/>
      <c r="N104" s="31">
        <f t="shared" si="5"/>
        <v>0</v>
      </c>
      <c r="O104" s="8"/>
      <c r="P104" s="13"/>
      <c r="Q104" s="13"/>
      <c r="R104" s="13"/>
      <c r="S104" s="13"/>
      <c r="T104" s="13"/>
      <c r="U104" s="13"/>
      <c r="V104" s="13"/>
      <c r="W104" s="13"/>
      <c r="X104" s="28"/>
      <c r="Y104" s="15"/>
      <c r="Z104" s="15"/>
      <c r="AA104" s="15"/>
      <c r="AB104" s="15"/>
      <c r="AC104" s="15"/>
      <c r="AD104" s="15"/>
      <c r="AE104" s="15"/>
      <c r="AF104" s="15">
        <v>-489</v>
      </c>
      <c r="AG104" s="15"/>
      <c r="AH104" s="15"/>
      <c r="AI104" s="15"/>
      <c r="AJ104" s="15"/>
      <c r="AK104" s="8"/>
    </row>
    <row r="105" spans="1:37" x14ac:dyDescent="0.2">
      <c r="A105">
        <v>99</v>
      </c>
      <c r="B105" s="1">
        <v>42721</v>
      </c>
      <c r="C105" s="8" t="s">
        <v>275</v>
      </c>
      <c r="D105" s="50" t="s">
        <v>276</v>
      </c>
      <c r="E105" s="17"/>
      <c r="F105" s="17"/>
      <c r="G105" s="8">
        <v>-687.5</v>
      </c>
      <c r="H105" s="8">
        <f t="shared" si="6"/>
        <v>12066.290000000003</v>
      </c>
      <c r="I105" s="8"/>
      <c r="J105" s="24"/>
      <c r="K105" s="17" t="s">
        <v>467</v>
      </c>
      <c r="L105" s="46"/>
      <c r="M105" s="8"/>
      <c r="N105" s="31">
        <f t="shared" si="5"/>
        <v>0</v>
      </c>
      <c r="O105" s="8"/>
      <c r="P105" s="13"/>
      <c r="Q105" s="13"/>
      <c r="R105" s="13"/>
      <c r="S105" s="13"/>
      <c r="T105" s="13"/>
      <c r="U105" s="13"/>
      <c r="V105" s="13"/>
      <c r="W105" s="13"/>
      <c r="X105" s="28">
        <v>-687.5</v>
      </c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8"/>
    </row>
    <row r="106" spans="1:37" x14ac:dyDescent="0.2">
      <c r="A106">
        <v>100</v>
      </c>
      <c r="B106" s="1">
        <v>42726</v>
      </c>
      <c r="C106" s="50" t="s">
        <v>277</v>
      </c>
      <c r="D106" s="50" t="s">
        <v>143</v>
      </c>
      <c r="E106" s="17"/>
      <c r="F106" s="17">
        <v>250</v>
      </c>
      <c r="G106" s="8"/>
      <c r="H106" s="8">
        <f t="shared" si="6"/>
        <v>12316.290000000003</v>
      </c>
      <c r="I106" s="8"/>
      <c r="J106" s="24"/>
      <c r="K106" s="17" t="s">
        <v>467</v>
      </c>
      <c r="L106" s="46"/>
      <c r="M106" s="8"/>
      <c r="N106" s="31">
        <f t="shared" si="5"/>
        <v>0</v>
      </c>
      <c r="O106" s="8"/>
      <c r="P106" s="13">
        <v>250</v>
      </c>
      <c r="Q106" s="13"/>
      <c r="R106" s="13"/>
      <c r="S106" s="13"/>
      <c r="T106" s="13"/>
      <c r="U106" s="13"/>
      <c r="V106" s="13"/>
      <c r="W106" s="13"/>
      <c r="X106" s="28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8"/>
    </row>
    <row r="107" spans="1:37" x14ac:dyDescent="0.2">
      <c r="A107">
        <v>101</v>
      </c>
      <c r="B107" s="1">
        <v>42733</v>
      </c>
      <c r="C107" s="50" t="s">
        <v>278</v>
      </c>
      <c r="D107" s="50" t="s">
        <v>143</v>
      </c>
      <c r="E107" s="17"/>
      <c r="F107" s="17">
        <v>250</v>
      </c>
      <c r="G107" s="8"/>
      <c r="H107" s="8">
        <f t="shared" ref="H107:H170" si="7">SUM(F107:G107)+H106</f>
        <v>12566.290000000003</v>
      </c>
      <c r="I107" s="8"/>
      <c r="J107" s="24"/>
      <c r="K107" s="17" t="s">
        <v>467</v>
      </c>
      <c r="L107" s="46"/>
      <c r="M107" s="8"/>
      <c r="N107" s="31">
        <f t="shared" si="5"/>
        <v>0</v>
      </c>
      <c r="O107" s="8"/>
      <c r="P107" s="13">
        <v>250</v>
      </c>
      <c r="Q107" s="13"/>
      <c r="R107" s="13"/>
      <c r="S107" s="13"/>
      <c r="T107" s="13"/>
      <c r="U107" s="13"/>
      <c r="V107" s="13"/>
      <c r="W107" s="13"/>
      <c r="X107" s="28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8"/>
    </row>
    <row r="108" spans="1:37" x14ac:dyDescent="0.2">
      <c r="A108">
        <v>102</v>
      </c>
      <c r="B108" s="1">
        <v>42736</v>
      </c>
      <c r="C108" s="50" t="s">
        <v>168</v>
      </c>
      <c r="D108" s="50" t="s">
        <v>143</v>
      </c>
      <c r="E108" s="17"/>
      <c r="F108" s="17">
        <v>1.17</v>
      </c>
      <c r="G108" s="8"/>
      <c r="H108" s="8">
        <f t="shared" si="7"/>
        <v>12567.460000000003</v>
      </c>
      <c r="I108" s="8"/>
      <c r="J108" s="24"/>
      <c r="K108" s="17"/>
      <c r="L108" s="46"/>
      <c r="M108" s="8"/>
      <c r="N108" s="31">
        <f t="shared" si="5"/>
        <v>0</v>
      </c>
      <c r="O108" s="8"/>
      <c r="P108" s="13"/>
      <c r="Q108" s="13"/>
      <c r="R108" s="13"/>
      <c r="S108" s="13">
        <v>1.17</v>
      </c>
      <c r="T108" s="13"/>
      <c r="U108" s="13"/>
      <c r="V108" s="13"/>
      <c r="W108" s="13"/>
      <c r="X108" s="28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8"/>
    </row>
    <row r="109" spans="1:37" x14ac:dyDescent="0.2">
      <c r="A109">
        <v>103</v>
      </c>
      <c r="B109" s="42">
        <v>42738</v>
      </c>
      <c r="C109" s="50" t="s">
        <v>281</v>
      </c>
      <c r="D109" s="50" t="s">
        <v>143</v>
      </c>
      <c r="E109" s="17"/>
      <c r="F109" s="17"/>
      <c r="G109" s="8">
        <v>-110</v>
      </c>
      <c r="H109" s="8">
        <f t="shared" si="7"/>
        <v>12457.460000000003</v>
      </c>
      <c r="I109" s="8"/>
      <c r="J109" s="24"/>
      <c r="K109" s="17" t="s">
        <v>467</v>
      </c>
      <c r="L109" s="46"/>
      <c r="M109" s="8"/>
      <c r="N109" s="31">
        <f t="shared" si="5"/>
        <v>0</v>
      </c>
      <c r="O109" s="8"/>
      <c r="P109" s="13"/>
      <c r="Q109" s="13"/>
      <c r="R109" s="13"/>
      <c r="S109" s="13"/>
      <c r="T109" s="13"/>
      <c r="U109" s="13"/>
      <c r="V109" s="13"/>
      <c r="W109" s="13"/>
      <c r="X109" s="28"/>
      <c r="Y109" s="15"/>
      <c r="Z109" s="15"/>
      <c r="AA109" s="15">
        <v>-110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8"/>
    </row>
    <row r="110" spans="1:37" x14ac:dyDescent="0.2">
      <c r="A110">
        <v>104</v>
      </c>
      <c r="B110" s="42">
        <v>42738</v>
      </c>
      <c r="C110" s="50" t="s">
        <v>279</v>
      </c>
      <c r="D110" s="50" t="s">
        <v>143</v>
      </c>
      <c r="E110" s="17"/>
      <c r="F110" s="17"/>
      <c r="G110" s="8">
        <v>-5212.6000000000004</v>
      </c>
      <c r="H110" s="8">
        <f t="shared" si="7"/>
        <v>7244.8600000000024</v>
      </c>
      <c r="I110" s="8"/>
      <c r="J110" s="24"/>
      <c r="K110" s="17"/>
      <c r="L110" s="46"/>
      <c r="M110" s="8"/>
      <c r="N110" s="31">
        <f t="shared" si="5"/>
        <v>0</v>
      </c>
      <c r="O110" s="8"/>
      <c r="P110" s="13"/>
      <c r="Q110" s="13"/>
      <c r="R110" s="13"/>
      <c r="S110" s="13"/>
      <c r="T110" s="13"/>
      <c r="U110" s="13"/>
      <c r="V110" s="13"/>
      <c r="W110" s="13"/>
      <c r="X110" s="28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>
        <v>-5212.6000000000004</v>
      </c>
      <c r="AK110" s="8"/>
    </row>
    <row r="111" spans="1:37" x14ac:dyDescent="0.2">
      <c r="A111">
        <v>105</v>
      </c>
      <c r="B111" s="42">
        <v>42738</v>
      </c>
      <c r="C111" s="50" t="s">
        <v>280</v>
      </c>
      <c r="D111" s="50" t="s">
        <v>143</v>
      </c>
      <c r="E111" s="17"/>
      <c r="F111" s="17">
        <v>5212.6000000000004</v>
      </c>
      <c r="G111" s="8"/>
      <c r="H111" s="8">
        <f t="shared" si="7"/>
        <v>12457.460000000003</v>
      </c>
      <c r="I111" s="8"/>
      <c r="J111" s="24"/>
      <c r="K111" s="17"/>
      <c r="L111" s="46"/>
      <c r="M111" s="8"/>
      <c r="N111" s="31">
        <f t="shared" si="5"/>
        <v>0</v>
      </c>
      <c r="O111" s="8"/>
      <c r="P111" s="13"/>
      <c r="Q111" s="13"/>
      <c r="R111" s="13"/>
      <c r="S111" s="13"/>
      <c r="T111" s="13"/>
      <c r="U111" s="13"/>
      <c r="V111" s="13"/>
      <c r="W111" s="13">
        <v>5212.6000000000004</v>
      </c>
      <c r="X111" s="28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8"/>
    </row>
    <row r="112" spans="1:37" x14ac:dyDescent="0.2">
      <c r="A112">
        <v>106</v>
      </c>
      <c r="B112" s="42">
        <v>42738</v>
      </c>
      <c r="C112" s="50" t="s">
        <v>291</v>
      </c>
      <c r="D112" s="50" t="s">
        <v>143</v>
      </c>
      <c r="E112" s="17"/>
      <c r="F112" s="17"/>
      <c r="G112" s="8">
        <v>-5658.63</v>
      </c>
      <c r="H112" s="8">
        <f t="shared" si="7"/>
        <v>6798.8300000000027</v>
      </c>
      <c r="I112" s="8"/>
      <c r="J112" s="24"/>
      <c r="K112" s="17" t="s">
        <v>467</v>
      </c>
      <c r="L112" s="46"/>
      <c r="M112" s="8"/>
      <c r="N112" s="31">
        <f t="shared" si="5"/>
        <v>0</v>
      </c>
      <c r="O112" s="8"/>
      <c r="P112" s="13"/>
      <c r="Q112" s="13"/>
      <c r="R112" s="13"/>
      <c r="S112" s="13"/>
      <c r="T112" s="13"/>
      <c r="U112" s="13"/>
      <c r="V112" s="13"/>
      <c r="W112" s="13"/>
      <c r="X112" s="28"/>
      <c r="Y112" s="15"/>
      <c r="Z112" s="15">
        <v>-5658.63</v>
      </c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8"/>
    </row>
    <row r="113" spans="1:37" x14ac:dyDescent="0.2">
      <c r="A113">
        <v>107</v>
      </c>
      <c r="B113" s="1">
        <v>42746</v>
      </c>
      <c r="C113" s="50" t="s">
        <v>290</v>
      </c>
      <c r="D113" s="50" t="s">
        <v>143</v>
      </c>
      <c r="F113" s="8"/>
      <c r="G113" s="8">
        <v>-5212.6000000000004</v>
      </c>
      <c r="H113" s="8">
        <f t="shared" si="7"/>
        <v>1586.2300000000023</v>
      </c>
      <c r="I113" s="8"/>
      <c r="J113" s="24"/>
      <c r="K113" s="17" t="s">
        <v>467</v>
      </c>
      <c r="L113" s="46"/>
      <c r="M113" s="8"/>
      <c r="N113" s="31">
        <f t="shared" si="5"/>
        <v>0</v>
      </c>
      <c r="O113" s="8"/>
      <c r="P113" s="13"/>
      <c r="Q113" s="13"/>
      <c r="R113" s="13"/>
      <c r="S113" s="13"/>
      <c r="T113" s="13"/>
      <c r="U113" s="13"/>
      <c r="V113" s="13"/>
      <c r="W113" s="13"/>
      <c r="X113" s="28"/>
      <c r="Y113" s="15">
        <v>-5212.6000000000004</v>
      </c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8"/>
    </row>
    <row r="114" spans="1:37" x14ac:dyDescent="0.2">
      <c r="A114">
        <v>108</v>
      </c>
      <c r="B114" s="1">
        <v>42746</v>
      </c>
      <c r="C114" s="50" t="s">
        <v>289</v>
      </c>
      <c r="D114" s="50" t="s">
        <v>143</v>
      </c>
      <c r="F114" s="8"/>
      <c r="G114" s="8">
        <v>-71.94</v>
      </c>
      <c r="H114" s="8">
        <f t="shared" si="7"/>
        <v>1514.2900000000022</v>
      </c>
      <c r="I114" s="8"/>
      <c r="J114" s="24"/>
      <c r="K114" s="17" t="s">
        <v>467</v>
      </c>
      <c r="L114" s="46"/>
      <c r="M114" s="8"/>
      <c r="N114" s="31">
        <f t="shared" si="5"/>
        <v>0</v>
      </c>
      <c r="O114" s="8"/>
      <c r="P114" s="13"/>
      <c r="Q114" s="13"/>
      <c r="R114" s="13"/>
      <c r="S114" s="13"/>
      <c r="T114" s="13"/>
      <c r="U114" s="13"/>
      <c r="V114" s="13"/>
      <c r="W114" s="13"/>
      <c r="X114" s="28"/>
      <c r="Y114" s="15"/>
      <c r="Z114" s="15"/>
      <c r="AA114" s="15"/>
      <c r="AB114" s="15"/>
      <c r="AC114" s="15"/>
      <c r="AD114" s="15"/>
      <c r="AE114" s="15"/>
      <c r="AF114" s="15">
        <v>-71.94</v>
      </c>
      <c r="AG114" s="15"/>
      <c r="AH114" s="15"/>
      <c r="AI114" s="15"/>
      <c r="AJ114" s="15"/>
      <c r="AK114" s="8"/>
    </row>
    <row r="115" spans="1:37" x14ac:dyDescent="0.2">
      <c r="A115">
        <v>109</v>
      </c>
      <c r="B115" s="1">
        <v>42748</v>
      </c>
      <c r="C115" s="50" t="s">
        <v>368</v>
      </c>
      <c r="D115" s="41" t="s">
        <v>346</v>
      </c>
      <c r="F115" s="8"/>
      <c r="G115" s="8">
        <v>-75</v>
      </c>
      <c r="H115" s="8">
        <f>SUM(F115:G115)+H114</f>
        <v>1439.2900000000022</v>
      </c>
      <c r="I115" s="8"/>
      <c r="J115" s="24"/>
      <c r="K115" s="17" t="s">
        <v>467</v>
      </c>
      <c r="L115" s="46"/>
      <c r="M115" s="8"/>
      <c r="N115" s="31">
        <f>SUM(P115:AJ115)-SUM(F115:G115)-J115-L115-E115</f>
        <v>0</v>
      </c>
      <c r="O115" s="8"/>
      <c r="P115" s="13"/>
      <c r="Q115" s="13"/>
      <c r="R115" s="13"/>
      <c r="S115" s="13"/>
      <c r="T115" s="13"/>
      <c r="U115" s="13"/>
      <c r="V115" s="13"/>
      <c r="W115" s="13"/>
      <c r="X115" s="28">
        <v>-75</v>
      </c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8"/>
    </row>
    <row r="116" spans="1:37" x14ac:dyDescent="0.2">
      <c r="A116">
        <v>110</v>
      </c>
      <c r="B116" s="1">
        <v>42762</v>
      </c>
      <c r="C116" s="50" t="s">
        <v>292</v>
      </c>
      <c r="D116" s="50" t="s">
        <v>143</v>
      </c>
      <c r="F116" s="8">
        <v>250</v>
      </c>
      <c r="G116" s="8"/>
      <c r="H116" s="8">
        <f>SUM(F116:G116)+H115</f>
        <v>1689.2900000000022</v>
      </c>
      <c r="I116" s="8"/>
      <c r="J116" s="24"/>
      <c r="K116" s="17" t="s">
        <v>467</v>
      </c>
      <c r="L116" s="46"/>
      <c r="M116" s="8"/>
      <c r="N116" s="31">
        <f>SUM(P116:AJ116)-SUM(F116:G116)-J116-L116-E116</f>
        <v>0</v>
      </c>
      <c r="O116" s="8"/>
      <c r="P116" s="13">
        <v>250</v>
      </c>
      <c r="Q116" s="13"/>
      <c r="R116" s="13"/>
      <c r="S116" s="13"/>
      <c r="T116" s="13"/>
      <c r="U116" s="13"/>
      <c r="V116" s="13"/>
      <c r="W116" s="13"/>
      <c r="X116" s="28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8"/>
    </row>
    <row r="117" spans="1:37" x14ac:dyDescent="0.2">
      <c r="A117">
        <v>111</v>
      </c>
      <c r="B117" s="1">
        <v>42766</v>
      </c>
      <c r="C117" s="50" t="s">
        <v>293</v>
      </c>
      <c r="D117" s="50" t="s">
        <v>143</v>
      </c>
      <c r="F117" s="8">
        <v>750</v>
      </c>
      <c r="G117" s="8"/>
      <c r="H117" s="8">
        <f>SUM(F117:G117)+H116</f>
        <v>2439.2900000000022</v>
      </c>
      <c r="I117" s="8"/>
      <c r="J117" s="24"/>
      <c r="K117" s="17" t="s">
        <v>467</v>
      </c>
      <c r="L117" s="46"/>
      <c r="M117" s="8"/>
      <c r="N117" s="31">
        <f>SUM(P117:AJ117)-SUM(F117:G117)-J117-L117-E117</f>
        <v>0</v>
      </c>
      <c r="O117" s="8"/>
      <c r="P117" s="13">
        <v>750</v>
      </c>
      <c r="Q117" s="13"/>
      <c r="R117" s="13"/>
      <c r="S117" s="13"/>
      <c r="T117" s="13"/>
      <c r="U117" s="13"/>
      <c r="V117" s="13"/>
      <c r="W117" s="13"/>
      <c r="X117" s="28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8"/>
    </row>
    <row r="118" spans="1:37" x14ac:dyDescent="0.2">
      <c r="A118">
        <v>112</v>
      </c>
      <c r="B118" s="1">
        <v>42767</v>
      </c>
      <c r="C118" s="50" t="s">
        <v>168</v>
      </c>
      <c r="D118" s="50" t="s">
        <v>143</v>
      </c>
      <c r="F118" s="8">
        <v>0.31</v>
      </c>
      <c r="G118" s="8"/>
      <c r="H118" s="8">
        <f t="shared" si="7"/>
        <v>2439.6000000000022</v>
      </c>
      <c r="I118" s="8"/>
      <c r="J118" s="24"/>
      <c r="K118" s="17"/>
      <c r="L118" s="46"/>
      <c r="M118" s="8"/>
      <c r="N118" s="31">
        <f t="shared" ref="N118:N172" si="8">SUM(P118:AJ118)-SUM(F118:G118)-J118-L118-E118</f>
        <v>0</v>
      </c>
      <c r="O118" s="8"/>
      <c r="P118" s="13"/>
      <c r="Q118" s="13"/>
      <c r="R118" s="13"/>
      <c r="S118" s="13">
        <v>0.31</v>
      </c>
      <c r="T118" s="13"/>
      <c r="U118" s="13"/>
      <c r="V118" s="13"/>
      <c r="W118" s="13"/>
      <c r="X118" s="28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8"/>
    </row>
    <row r="119" spans="1:37" x14ac:dyDescent="0.2">
      <c r="A119">
        <v>113</v>
      </c>
      <c r="B119" s="1">
        <v>42767</v>
      </c>
      <c r="C119" s="50" t="s">
        <v>294</v>
      </c>
      <c r="D119" s="50" t="s">
        <v>143</v>
      </c>
      <c r="F119" s="8">
        <v>250</v>
      </c>
      <c r="G119" s="8"/>
      <c r="H119" s="8">
        <f t="shared" si="7"/>
        <v>2689.6000000000022</v>
      </c>
      <c r="I119" s="8"/>
      <c r="J119" s="24"/>
      <c r="K119" s="17" t="s">
        <v>467</v>
      </c>
      <c r="L119" s="46"/>
      <c r="M119" s="8"/>
      <c r="N119" s="31">
        <f t="shared" si="8"/>
        <v>0</v>
      </c>
      <c r="O119" s="8"/>
      <c r="P119" s="13">
        <v>250</v>
      </c>
      <c r="Q119" s="13"/>
      <c r="R119" s="13"/>
      <c r="S119" s="13"/>
      <c r="T119" s="13"/>
      <c r="U119" s="13"/>
      <c r="V119" s="13"/>
      <c r="W119" s="13"/>
      <c r="X119" s="28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8"/>
    </row>
    <row r="120" spans="1:37" x14ac:dyDescent="0.2">
      <c r="A120">
        <v>114</v>
      </c>
      <c r="B120" s="1">
        <v>42769</v>
      </c>
      <c r="C120" s="50" t="s">
        <v>295</v>
      </c>
      <c r="D120" s="50" t="s">
        <v>143</v>
      </c>
      <c r="F120" s="8">
        <v>100</v>
      </c>
      <c r="G120" s="8"/>
      <c r="H120" s="8">
        <f t="shared" si="7"/>
        <v>2789.6000000000022</v>
      </c>
      <c r="I120" s="8"/>
      <c r="J120" s="24"/>
      <c r="K120" s="17"/>
      <c r="L120" s="46"/>
      <c r="M120" s="8"/>
      <c r="N120" s="31">
        <f>SUM(P120:AJ120)-SUM(F120:G120)-J120-L120-E120</f>
        <v>0</v>
      </c>
      <c r="O120" s="8"/>
      <c r="P120" s="13"/>
      <c r="Q120" s="13">
        <v>100</v>
      </c>
      <c r="R120" s="13"/>
      <c r="S120" s="13"/>
      <c r="T120" s="13"/>
      <c r="U120" s="13"/>
      <c r="V120" s="13"/>
      <c r="W120" s="13"/>
      <c r="X120" s="28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8"/>
    </row>
    <row r="121" spans="1:37" x14ac:dyDescent="0.2">
      <c r="A121">
        <v>115</v>
      </c>
      <c r="B121" s="1">
        <v>42769</v>
      </c>
      <c r="C121" s="50" t="s">
        <v>298</v>
      </c>
      <c r="D121" s="50" t="s">
        <v>143</v>
      </c>
      <c r="F121" s="8">
        <v>250</v>
      </c>
      <c r="G121" s="8"/>
      <c r="H121" s="8">
        <f t="shared" si="7"/>
        <v>3039.6000000000022</v>
      </c>
      <c r="I121" s="8"/>
      <c r="J121" s="24"/>
      <c r="K121" s="17" t="s">
        <v>467</v>
      </c>
      <c r="L121" s="46"/>
      <c r="M121" s="8"/>
      <c r="N121" s="31">
        <f t="shared" si="8"/>
        <v>0</v>
      </c>
      <c r="O121" s="8"/>
      <c r="P121" s="13">
        <v>250</v>
      </c>
      <c r="Q121" s="13"/>
      <c r="R121" s="13"/>
      <c r="S121" s="13"/>
      <c r="T121" s="13"/>
      <c r="U121" s="13"/>
      <c r="V121" s="13"/>
      <c r="W121" s="13"/>
      <c r="X121" s="28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8"/>
    </row>
    <row r="122" spans="1:37" x14ac:dyDescent="0.2">
      <c r="A122">
        <v>116</v>
      </c>
      <c r="B122" s="42">
        <v>42770</v>
      </c>
      <c r="C122" s="50" t="s">
        <v>299</v>
      </c>
      <c r="D122" s="50" t="s">
        <v>345</v>
      </c>
      <c r="E122" s="17"/>
      <c r="F122" s="17"/>
      <c r="G122" s="17">
        <v>-216</v>
      </c>
      <c r="H122" s="8">
        <f t="shared" si="7"/>
        <v>2823.6000000000022</v>
      </c>
      <c r="I122" s="8"/>
      <c r="J122" s="24"/>
      <c r="K122" s="17" t="s">
        <v>467</v>
      </c>
      <c r="L122" s="46"/>
      <c r="M122" s="8"/>
      <c r="N122" s="31">
        <f t="shared" si="8"/>
        <v>0</v>
      </c>
      <c r="O122" s="8"/>
      <c r="P122" s="13"/>
      <c r="Q122" s="13"/>
      <c r="R122" s="13"/>
      <c r="S122" s="13"/>
      <c r="T122" s="13"/>
      <c r="U122" s="13"/>
      <c r="V122" s="13"/>
      <c r="W122" s="13"/>
      <c r="X122" s="28">
        <v>-216</v>
      </c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8"/>
    </row>
    <row r="123" spans="1:37" x14ac:dyDescent="0.2">
      <c r="A123">
        <v>117</v>
      </c>
      <c r="B123" s="1">
        <v>42773</v>
      </c>
      <c r="C123" s="50" t="s">
        <v>301</v>
      </c>
      <c r="D123" s="50" t="s">
        <v>143</v>
      </c>
      <c r="F123" s="8">
        <v>250</v>
      </c>
      <c r="G123" s="8"/>
      <c r="H123" s="8">
        <f t="shared" si="7"/>
        <v>3073.6000000000022</v>
      </c>
      <c r="I123" s="8"/>
      <c r="J123" s="24"/>
      <c r="K123" s="17" t="s">
        <v>467</v>
      </c>
      <c r="L123" s="46"/>
      <c r="M123" s="8"/>
      <c r="N123" s="31">
        <f t="shared" si="8"/>
        <v>0</v>
      </c>
      <c r="O123" s="8"/>
      <c r="P123" s="13">
        <v>250</v>
      </c>
      <c r="Q123" s="13"/>
      <c r="R123" s="13"/>
      <c r="S123" s="13"/>
      <c r="T123" s="13"/>
      <c r="U123" s="13"/>
      <c r="V123" s="13"/>
      <c r="W123" s="13"/>
      <c r="X123" s="28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8"/>
    </row>
    <row r="124" spans="1:37" x14ac:dyDescent="0.2">
      <c r="A124">
        <v>118</v>
      </c>
      <c r="B124" s="1">
        <v>42782</v>
      </c>
      <c r="C124" s="50" t="s">
        <v>302</v>
      </c>
      <c r="D124" s="50" t="s">
        <v>143</v>
      </c>
      <c r="F124" s="8">
        <v>1000</v>
      </c>
      <c r="G124" s="8"/>
      <c r="H124" s="8">
        <f t="shared" si="7"/>
        <v>4073.6000000000022</v>
      </c>
      <c r="I124" s="8"/>
      <c r="J124" s="24"/>
      <c r="K124" s="17" t="s">
        <v>467</v>
      </c>
      <c r="L124" s="46"/>
      <c r="M124" s="8"/>
      <c r="N124" s="31">
        <f t="shared" si="8"/>
        <v>0</v>
      </c>
      <c r="O124" s="8"/>
      <c r="P124" s="13">
        <v>1000</v>
      </c>
      <c r="Q124" s="13"/>
      <c r="R124" s="13"/>
      <c r="S124" s="13"/>
      <c r="T124" s="13"/>
      <c r="U124" s="13"/>
      <c r="V124" s="13"/>
      <c r="W124" s="13"/>
      <c r="X124" s="28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8"/>
    </row>
    <row r="125" spans="1:37" x14ac:dyDescent="0.2">
      <c r="A125">
        <v>119</v>
      </c>
      <c r="B125" s="1">
        <v>42783</v>
      </c>
      <c r="C125" s="50" t="s">
        <v>344</v>
      </c>
      <c r="D125" s="50" t="s">
        <v>347</v>
      </c>
      <c r="F125" s="8"/>
      <c r="G125" s="8">
        <v>-438</v>
      </c>
      <c r="H125" s="8">
        <f t="shared" si="7"/>
        <v>3635.6000000000022</v>
      </c>
      <c r="I125" s="8"/>
      <c r="J125" s="24"/>
      <c r="K125" s="17" t="s">
        <v>467</v>
      </c>
      <c r="L125" s="46"/>
      <c r="M125" s="8"/>
      <c r="N125" s="31">
        <f t="shared" si="8"/>
        <v>0</v>
      </c>
      <c r="O125" s="8"/>
      <c r="P125" s="13"/>
      <c r="Q125" s="13"/>
      <c r="R125" s="13"/>
      <c r="S125" s="13"/>
      <c r="T125" s="13"/>
      <c r="U125" s="13"/>
      <c r="V125" s="13"/>
      <c r="W125" s="13"/>
      <c r="X125" s="28">
        <v>-288</v>
      </c>
      <c r="Y125" s="15"/>
      <c r="Z125" s="15"/>
      <c r="AA125" s="15"/>
      <c r="AB125" s="15"/>
      <c r="AC125" s="15"/>
      <c r="AD125" s="15"/>
      <c r="AE125" s="15"/>
      <c r="AF125" s="15">
        <v>-150</v>
      </c>
      <c r="AG125" s="15"/>
      <c r="AH125" s="15"/>
      <c r="AI125" s="15"/>
      <c r="AJ125" s="15"/>
      <c r="AK125" s="8"/>
    </row>
    <row r="126" spans="1:37" x14ac:dyDescent="0.2">
      <c r="A126">
        <v>120</v>
      </c>
      <c r="B126" s="1">
        <v>42784</v>
      </c>
      <c r="C126" s="50" t="s">
        <v>303</v>
      </c>
      <c r="D126" s="50" t="s">
        <v>347</v>
      </c>
      <c r="F126" s="8"/>
      <c r="G126" s="8">
        <v>-1379.34</v>
      </c>
      <c r="H126" s="8">
        <f t="shared" si="7"/>
        <v>2256.260000000002</v>
      </c>
      <c r="I126" s="8"/>
      <c r="J126" s="24"/>
      <c r="K126" s="17" t="s">
        <v>467</v>
      </c>
      <c r="L126" s="46"/>
      <c r="M126" s="8"/>
      <c r="N126" s="31">
        <f>SUM(P126:AJ126)-SUM(F126:G126)-J126-L126-E126</f>
        <v>0</v>
      </c>
      <c r="O126" s="8"/>
      <c r="P126" s="13"/>
      <c r="Q126" s="13"/>
      <c r="R126" s="13"/>
      <c r="S126" s="13"/>
      <c r="T126" s="13"/>
      <c r="U126" s="13"/>
      <c r="V126" s="13"/>
      <c r="W126" s="13"/>
      <c r="X126" s="28"/>
      <c r="Y126" s="15"/>
      <c r="Z126" s="15"/>
      <c r="AA126" s="15">
        <v>-1379.34</v>
      </c>
      <c r="AB126" s="15"/>
      <c r="AC126" s="15"/>
      <c r="AD126" s="15"/>
      <c r="AE126" s="15"/>
      <c r="AF126" s="15"/>
      <c r="AG126" s="15"/>
      <c r="AH126" s="15"/>
      <c r="AI126" s="15"/>
      <c r="AJ126" s="15"/>
      <c r="AK126" s="8"/>
    </row>
    <row r="127" spans="1:37" x14ac:dyDescent="0.2">
      <c r="A127">
        <v>121</v>
      </c>
      <c r="B127" s="1">
        <v>42786</v>
      </c>
      <c r="C127" s="50" t="s">
        <v>304</v>
      </c>
      <c r="D127" s="50" t="s">
        <v>143</v>
      </c>
      <c r="F127" s="8">
        <v>180</v>
      </c>
      <c r="G127" s="8"/>
      <c r="H127" s="8">
        <f t="shared" si="7"/>
        <v>2436.260000000002</v>
      </c>
      <c r="I127" s="8"/>
      <c r="J127" s="24"/>
      <c r="K127" s="92"/>
      <c r="L127" s="46"/>
      <c r="M127" s="8"/>
      <c r="N127" s="31">
        <f t="shared" si="8"/>
        <v>0</v>
      </c>
      <c r="O127" s="8"/>
      <c r="P127" s="13"/>
      <c r="Q127" s="13">
        <v>180</v>
      </c>
      <c r="R127" s="13"/>
      <c r="S127" s="13"/>
      <c r="T127" s="13"/>
      <c r="U127" s="13"/>
      <c r="V127" s="13"/>
      <c r="W127" s="13"/>
      <c r="X127" s="28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8"/>
    </row>
    <row r="128" spans="1:37" x14ac:dyDescent="0.2">
      <c r="A128">
        <v>122</v>
      </c>
      <c r="B128" s="1">
        <v>42786</v>
      </c>
      <c r="C128" s="39" t="s">
        <v>307</v>
      </c>
      <c r="D128" s="50" t="s">
        <v>143</v>
      </c>
      <c r="F128" s="8">
        <v>500</v>
      </c>
      <c r="G128" s="8"/>
      <c r="H128" s="8">
        <f t="shared" si="7"/>
        <v>2936.260000000002</v>
      </c>
      <c r="I128" s="8"/>
      <c r="J128" s="24"/>
      <c r="K128" s="17" t="s">
        <v>467</v>
      </c>
      <c r="L128" s="46"/>
      <c r="M128" s="8"/>
      <c r="N128" s="31">
        <f t="shared" si="8"/>
        <v>0</v>
      </c>
      <c r="O128" s="8"/>
      <c r="P128" s="13">
        <v>500</v>
      </c>
      <c r="Q128" s="13"/>
      <c r="R128" s="13"/>
      <c r="S128" s="13"/>
      <c r="T128" s="13"/>
      <c r="U128" s="13"/>
      <c r="V128" s="13"/>
      <c r="W128" s="13"/>
      <c r="X128" s="28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8"/>
    </row>
    <row r="129" spans="1:37" x14ac:dyDescent="0.2">
      <c r="A129">
        <v>123</v>
      </c>
      <c r="B129" s="1">
        <v>42786</v>
      </c>
      <c r="C129" s="39" t="s">
        <v>308</v>
      </c>
      <c r="D129" s="50" t="s">
        <v>143</v>
      </c>
      <c r="F129" s="8">
        <v>100</v>
      </c>
      <c r="G129" s="8"/>
      <c r="H129" s="8">
        <f t="shared" si="7"/>
        <v>3036.260000000002</v>
      </c>
      <c r="I129" s="8"/>
      <c r="J129" s="24"/>
      <c r="K129" s="17"/>
      <c r="L129" s="46"/>
      <c r="M129" s="8"/>
      <c r="N129" s="31">
        <f t="shared" si="8"/>
        <v>0</v>
      </c>
      <c r="O129" s="8"/>
      <c r="P129" s="13"/>
      <c r="Q129" s="13">
        <v>100</v>
      </c>
      <c r="R129" s="13"/>
      <c r="S129" s="13"/>
      <c r="T129" s="13"/>
      <c r="U129" s="13"/>
      <c r="V129" s="13"/>
      <c r="W129" s="13"/>
      <c r="X129" s="28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8"/>
    </row>
    <row r="130" spans="1:37" x14ac:dyDescent="0.2">
      <c r="A130">
        <v>124</v>
      </c>
      <c r="B130" s="1">
        <v>42790</v>
      </c>
      <c r="C130" s="39" t="s">
        <v>314</v>
      </c>
      <c r="D130" s="50" t="s">
        <v>143</v>
      </c>
      <c r="F130" s="8">
        <v>270</v>
      </c>
      <c r="G130" s="8"/>
      <c r="H130" s="8">
        <f t="shared" si="7"/>
        <v>3306.260000000002</v>
      </c>
      <c r="I130" s="8"/>
      <c r="J130" s="24"/>
      <c r="K130" s="92"/>
      <c r="L130" s="46"/>
      <c r="M130" s="8"/>
      <c r="N130" s="31">
        <f t="shared" si="8"/>
        <v>0</v>
      </c>
      <c r="O130" s="8"/>
      <c r="P130" s="13"/>
      <c r="Q130" s="13">
        <v>270</v>
      </c>
      <c r="R130" s="13"/>
      <c r="S130" s="13"/>
      <c r="T130" s="13"/>
      <c r="U130" s="13"/>
      <c r="V130" s="13"/>
      <c r="W130" s="13"/>
      <c r="X130" s="28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8"/>
    </row>
    <row r="131" spans="1:37" x14ac:dyDescent="0.2">
      <c r="A131">
        <v>125</v>
      </c>
      <c r="B131" s="1">
        <v>42790</v>
      </c>
      <c r="C131" s="39" t="s">
        <v>315</v>
      </c>
      <c r="D131" s="50" t="s">
        <v>143</v>
      </c>
      <c r="F131" s="8">
        <v>250</v>
      </c>
      <c r="G131" s="8"/>
      <c r="H131" s="8">
        <f t="shared" si="7"/>
        <v>3556.260000000002</v>
      </c>
      <c r="I131" s="8"/>
      <c r="J131" s="24"/>
      <c r="K131" s="17" t="s">
        <v>467</v>
      </c>
      <c r="L131" s="46"/>
      <c r="M131" s="8"/>
      <c r="N131" s="31">
        <f t="shared" si="8"/>
        <v>0</v>
      </c>
      <c r="O131" s="8"/>
      <c r="P131" s="13">
        <v>250</v>
      </c>
      <c r="Q131" s="13"/>
      <c r="R131" s="13"/>
      <c r="S131" s="13"/>
      <c r="T131" s="13"/>
      <c r="U131" s="13"/>
      <c r="V131" s="13"/>
      <c r="W131" s="13"/>
      <c r="X131" s="28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8"/>
    </row>
    <row r="132" spans="1:37" x14ac:dyDescent="0.2">
      <c r="A132">
        <v>126</v>
      </c>
      <c r="B132" s="1">
        <v>42790</v>
      </c>
      <c r="C132" s="39" t="s">
        <v>316</v>
      </c>
      <c r="D132" s="50" t="s">
        <v>143</v>
      </c>
      <c r="F132" s="8">
        <v>1600</v>
      </c>
      <c r="G132" s="8"/>
      <c r="H132" s="8">
        <f t="shared" si="7"/>
        <v>5156.260000000002</v>
      </c>
      <c r="I132" s="8"/>
      <c r="J132" s="24"/>
      <c r="K132" s="17" t="s">
        <v>467</v>
      </c>
      <c r="L132" s="46"/>
      <c r="M132" s="8"/>
      <c r="N132" s="31">
        <f t="shared" si="8"/>
        <v>0</v>
      </c>
      <c r="O132" s="8"/>
      <c r="P132" s="13">
        <v>1600</v>
      </c>
      <c r="Q132" s="13"/>
      <c r="R132" s="13"/>
      <c r="S132" s="13"/>
      <c r="T132" s="13"/>
      <c r="U132" s="13"/>
      <c r="V132" s="13"/>
      <c r="W132" s="13"/>
      <c r="X132" s="28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8"/>
    </row>
    <row r="133" spans="1:37" x14ac:dyDescent="0.2">
      <c r="A133">
        <v>127</v>
      </c>
      <c r="B133" s="1">
        <v>42792</v>
      </c>
      <c r="C133" s="39" t="s">
        <v>317</v>
      </c>
      <c r="D133" s="50" t="s">
        <v>143</v>
      </c>
      <c r="F133" s="8">
        <v>190</v>
      </c>
      <c r="G133" s="8"/>
      <c r="H133" s="8">
        <f t="shared" si="7"/>
        <v>5346.260000000002</v>
      </c>
      <c r="I133" s="8"/>
      <c r="J133" s="24"/>
      <c r="K133" s="17"/>
      <c r="L133" s="46"/>
      <c r="M133" s="8"/>
      <c r="N133" s="31">
        <f t="shared" si="8"/>
        <v>0</v>
      </c>
      <c r="O133" s="8"/>
      <c r="P133" s="13"/>
      <c r="Q133" s="13">
        <v>190</v>
      </c>
      <c r="R133" s="13"/>
      <c r="S133" s="13"/>
      <c r="T133" s="13"/>
      <c r="U133" s="13"/>
      <c r="V133" s="13"/>
      <c r="W133" s="13"/>
      <c r="X133" s="28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8"/>
    </row>
    <row r="134" spans="1:37" x14ac:dyDescent="0.2">
      <c r="A134">
        <v>128</v>
      </c>
      <c r="B134" s="1">
        <v>42793</v>
      </c>
      <c r="C134" s="39" t="s">
        <v>321</v>
      </c>
      <c r="D134" s="50" t="s">
        <v>143</v>
      </c>
      <c r="F134" s="8">
        <v>90</v>
      </c>
      <c r="G134" s="8"/>
      <c r="H134" s="8">
        <f t="shared" si="7"/>
        <v>5436.260000000002</v>
      </c>
      <c r="I134" s="8"/>
      <c r="J134" s="24"/>
      <c r="K134" s="92"/>
      <c r="L134" s="46"/>
      <c r="M134" s="8"/>
      <c r="N134" s="31">
        <f t="shared" si="8"/>
        <v>0</v>
      </c>
      <c r="O134" s="8"/>
      <c r="P134" s="13"/>
      <c r="Q134" s="13">
        <v>90</v>
      </c>
      <c r="R134" s="13"/>
      <c r="S134" s="13"/>
      <c r="T134" s="13"/>
      <c r="U134" s="13"/>
      <c r="V134" s="13"/>
      <c r="W134" s="13"/>
      <c r="X134" s="28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8"/>
    </row>
    <row r="135" spans="1:37" x14ac:dyDescent="0.2">
      <c r="A135">
        <v>129</v>
      </c>
      <c r="B135" s="1">
        <v>42793</v>
      </c>
      <c r="C135" s="39" t="s">
        <v>323</v>
      </c>
      <c r="D135" s="50" t="s">
        <v>143</v>
      </c>
      <c r="F135" s="8">
        <v>90</v>
      </c>
      <c r="G135" s="8"/>
      <c r="H135" s="8">
        <f t="shared" si="7"/>
        <v>5526.260000000002</v>
      </c>
      <c r="I135" s="8"/>
      <c r="J135" s="24"/>
      <c r="K135" s="92"/>
      <c r="L135" s="46"/>
      <c r="M135" s="8"/>
      <c r="N135" s="31">
        <f t="shared" si="8"/>
        <v>0</v>
      </c>
      <c r="O135" s="8"/>
      <c r="P135" s="13"/>
      <c r="Q135" s="13">
        <v>90</v>
      </c>
      <c r="R135" s="13"/>
      <c r="S135" s="13"/>
      <c r="T135" s="13"/>
      <c r="U135" s="13"/>
      <c r="V135" s="13"/>
      <c r="W135" s="13"/>
      <c r="X135" s="28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8"/>
    </row>
    <row r="136" spans="1:37" x14ac:dyDescent="0.2">
      <c r="A136">
        <v>130</v>
      </c>
      <c r="B136" s="1">
        <v>42794</v>
      </c>
      <c r="C136" s="39" t="s">
        <v>325</v>
      </c>
      <c r="D136" s="50" t="s">
        <v>143</v>
      </c>
      <c r="F136" s="8">
        <v>360</v>
      </c>
      <c r="G136" s="8"/>
      <c r="H136" s="8">
        <f t="shared" si="7"/>
        <v>5886.260000000002</v>
      </c>
      <c r="I136" s="8"/>
      <c r="J136" s="24"/>
      <c r="K136" s="92"/>
      <c r="L136" s="46"/>
      <c r="M136" s="8"/>
      <c r="N136" s="31">
        <f t="shared" si="8"/>
        <v>0</v>
      </c>
      <c r="O136" s="8"/>
      <c r="P136" s="13"/>
      <c r="Q136" s="13">
        <v>360</v>
      </c>
      <c r="R136" s="13"/>
      <c r="S136" s="13"/>
      <c r="T136" s="13"/>
      <c r="U136" s="13"/>
      <c r="V136" s="13"/>
      <c r="W136" s="13"/>
      <c r="X136" s="28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8"/>
    </row>
    <row r="137" spans="1:37" x14ac:dyDescent="0.2">
      <c r="A137">
        <v>131</v>
      </c>
      <c r="B137" s="1">
        <v>42794</v>
      </c>
      <c r="C137" s="39" t="s">
        <v>324</v>
      </c>
      <c r="D137" s="50" t="s">
        <v>143</v>
      </c>
      <c r="F137" s="8">
        <v>180</v>
      </c>
      <c r="G137" s="8"/>
      <c r="H137" s="8">
        <f t="shared" si="7"/>
        <v>6066.260000000002</v>
      </c>
      <c r="I137" s="8"/>
      <c r="J137" s="24"/>
      <c r="K137" s="92"/>
      <c r="L137" s="46"/>
      <c r="M137" s="8"/>
      <c r="N137" s="31">
        <f t="shared" si="8"/>
        <v>0</v>
      </c>
      <c r="O137" s="8"/>
      <c r="P137" s="13"/>
      <c r="Q137" s="13">
        <v>180</v>
      </c>
      <c r="R137" s="13"/>
      <c r="S137" s="13"/>
      <c r="T137" s="13"/>
      <c r="U137" s="13"/>
      <c r="V137" s="13"/>
      <c r="W137" s="13"/>
      <c r="X137" s="28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8"/>
    </row>
    <row r="138" spans="1:37" x14ac:dyDescent="0.2">
      <c r="A138">
        <v>132</v>
      </c>
      <c r="B138" s="1">
        <v>42795</v>
      </c>
      <c r="C138" s="39" t="s">
        <v>168</v>
      </c>
      <c r="D138" s="50" t="s">
        <v>143</v>
      </c>
      <c r="F138" s="8">
        <v>0.26</v>
      </c>
      <c r="G138" s="8"/>
      <c r="H138" s="8">
        <f t="shared" si="7"/>
        <v>6066.5200000000023</v>
      </c>
      <c r="I138" s="8"/>
      <c r="J138" s="24"/>
      <c r="K138" s="17"/>
      <c r="L138" s="46"/>
      <c r="M138" s="8"/>
      <c r="N138" s="31">
        <f t="shared" si="8"/>
        <v>0</v>
      </c>
      <c r="O138" s="8"/>
      <c r="P138" s="13"/>
      <c r="Q138" s="13"/>
      <c r="R138" s="13"/>
      <c r="S138" s="13">
        <v>0.26</v>
      </c>
      <c r="T138" s="13"/>
      <c r="U138" s="13"/>
      <c r="V138" s="13"/>
      <c r="W138" s="13"/>
      <c r="X138" s="28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8"/>
    </row>
    <row r="139" spans="1:37" x14ac:dyDescent="0.2">
      <c r="A139">
        <v>133</v>
      </c>
      <c r="B139" s="1">
        <v>42795</v>
      </c>
      <c r="C139" s="39" t="s">
        <v>328</v>
      </c>
      <c r="D139" s="50" t="s">
        <v>143</v>
      </c>
      <c r="F139" s="8">
        <v>180</v>
      </c>
      <c r="G139" s="8"/>
      <c r="H139" s="8">
        <f t="shared" si="7"/>
        <v>6246.5200000000023</v>
      </c>
      <c r="I139" s="8"/>
      <c r="J139" s="24"/>
      <c r="K139" s="92"/>
      <c r="L139" s="46"/>
      <c r="M139" s="8"/>
      <c r="N139" s="31">
        <f t="shared" si="8"/>
        <v>0</v>
      </c>
      <c r="O139" s="8"/>
      <c r="P139" s="13"/>
      <c r="Q139" s="13">
        <v>180</v>
      </c>
      <c r="R139" s="13"/>
      <c r="S139" s="13"/>
      <c r="T139" s="13"/>
      <c r="U139" s="13"/>
      <c r="V139" s="13"/>
      <c r="W139" s="13"/>
      <c r="X139" s="28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8"/>
    </row>
    <row r="140" spans="1:37" x14ac:dyDescent="0.2">
      <c r="A140">
        <v>134</v>
      </c>
      <c r="B140" s="1">
        <v>42796</v>
      </c>
      <c r="C140" s="39" t="s">
        <v>329</v>
      </c>
      <c r="D140" s="50" t="s">
        <v>143</v>
      </c>
      <c r="F140" s="8">
        <v>180</v>
      </c>
      <c r="G140" s="8"/>
      <c r="H140" s="8">
        <f t="shared" si="7"/>
        <v>6426.5200000000023</v>
      </c>
      <c r="I140" s="8"/>
      <c r="J140" s="24"/>
      <c r="K140" s="92"/>
      <c r="L140" s="46"/>
      <c r="M140" s="8"/>
      <c r="N140" s="31">
        <f t="shared" si="8"/>
        <v>0</v>
      </c>
      <c r="O140" s="8"/>
      <c r="P140" s="13"/>
      <c r="Q140" s="13">
        <v>180</v>
      </c>
      <c r="R140" s="13"/>
      <c r="S140" s="13"/>
      <c r="T140" s="13"/>
      <c r="U140" s="13"/>
      <c r="V140" s="13"/>
      <c r="W140" s="13"/>
      <c r="X140" s="28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8"/>
    </row>
    <row r="141" spans="1:37" x14ac:dyDescent="0.2">
      <c r="A141">
        <v>135</v>
      </c>
      <c r="B141" s="1">
        <v>42796</v>
      </c>
      <c r="C141" s="39" t="s">
        <v>336</v>
      </c>
      <c r="D141" s="50" t="s">
        <v>143</v>
      </c>
      <c r="F141" s="8">
        <v>90</v>
      </c>
      <c r="G141" s="8"/>
      <c r="H141" s="8">
        <f t="shared" si="7"/>
        <v>6516.5200000000023</v>
      </c>
      <c r="I141" s="8"/>
      <c r="J141" s="24"/>
      <c r="K141" s="92"/>
      <c r="L141" s="46"/>
      <c r="M141" s="8"/>
      <c r="N141" s="31">
        <f t="shared" si="8"/>
        <v>0</v>
      </c>
      <c r="O141" s="8"/>
      <c r="P141" s="13"/>
      <c r="Q141" s="13">
        <v>90</v>
      </c>
      <c r="R141" s="13"/>
      <c r="S141" s="13"/>
      <c r="T141" s="13"/>
      <c r="U141" s="13"/>
      <c r="V141" s="13"/>
      <c r="W141" s="13"/>
      <c r="X141" s="28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8"/>
    </row>
    <row r="142" spans="1:37" x14ac:dyDescent="0.2">
      <c r="A142">
        <v>136</v>
      </c>
      <c r="B142" s="1">
        <v>42796</v>
      </c>
      <c r="C142" s="39" t="s">
        <v>338</v>
      </c>
      <c r="D142" s="50" t="s">
        <v>143</v>
      </c>
      <c r="F142" s="8">
        <v>90</v>
      </c>
      <c r="G142" s="8"/>
      <c r="H142" s="8">
        <f t="shared" si="7"/>
        <v>6606.5200000000023</v>
      </c>
      <c r="I142" s="8"/>
      <c r="J142" s="24"/>
      <c r="K142" s="92"/>
      <c r="L142" s="46"/>
      <c r="M142" s="8"/>
      <c r="N142" s="31">
        <f t="shared" si="8"/>
        <v>0</v>
      </c>
      <c r="O142" s="8"/>
      <c r="P142" s="13"/>
      <c r="Q142" s="13">
        <v>90</v>
      </c>
      <c r="R142" s="13"/>
      <c r="S142" s="13"/>
      <c r="T142" s="13"/>
      <c r="U142" s="13"/>
      <c r="V142" s="13"/>
      <c r="W142" s="13"/>
      <c r="X142" s="28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8"/>
    </row>
    <row r="143" spans="1:37" x14ac:dyDescent="0.2">
      <c r="A143">
        <v>137</v>
      </c>
      <c r="B143" s="1">
        <v>42797</v>
      </c>
      <c r="C143" s="39" t="s">
        <v>342</v>
      </c>
      <c r="D143" s="50" t="s">
        <v>143</v>
      </c>
      <c r="F143" s="8">
        <v>180</v>
      </c>
      <c r="G143" s="8"/>
      <c r="H143" s="8">
        <f t="shared" si="7"/>
        <v>6786.5200000000023</v>
      </c>
      <c r="I143" s="8"/>
      <c r="J143" s="24"/>
      <c r="K143" s="92"/>
      <c r="L143" s="46"/>
      <c r="M143" s="8"/>
      <c r="N143" s="31">
        <f t="shared" si="8"/>
        <v>0</v>
      </c>
      <c r="O143" s="8"/>
      <c r="P143" s="13"/>
      <c r="Q143" s="13">
        <v>180</v>
      </c>
      <c r="R143" s="13"/>
      <c r="S143" s="13"/>
      <c r="T143" s="13"/>
      <c r="U143" s="13"/>
      <c r="V143" s="13"/>
      <c r="W143" s="13"/>
      <c r="X143" s="28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8"/>
    </row>
    <row r="144" spans="1:37" x14ac:dyDescent="0.2">
      <c r="A144">
        <v>138</v>
      </c>
      <c r="B144" s="1">
        <v>42798</v>
      </c>
      <c r="C144" s="39" t="s">
        <v>356</v>
      </c>
      <c r="D144" s="50" t="s">
        <v>143</v>
      </c>
      <c r="F144" s="8">
        <v>90</v>
      </c>
      <c r="G144" s="8"/>
      <c r="H144" s="8">
        <f>SUM(F144:G144)+H143</f>
        <v>6876.5200000000023</v>
      </c>
      <c r="I144" s="8"/>
      <c r="J144" s="24"/>
      <c r="K144" s="92"/>
      <c r="L144" s="46"/>
      <c r="M144" s="8"/>
      <c r="N144" s="31">
        <f t="shared" si="8"/>
        <v>0</v>
      </c>
      <c r="O144" s="8"/>
      <c r="P144" s="13"/>
      <c r="Q144" s="13">
        <v>90</v>
      </c>
      <c r="R144" s="13"/>
      <c r="S144" s="13"/>
      <c r="T144" s="13"/>
      <c r="U144" s="13"/>
      <c r="V144" s="13"/>
      <c r="W144" s="13"/>
      <c r="X144" s="28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8"/>
    </row>
    <row r="145" spans="1:38" x14ac:dyDescent="0.2">
      <c r="A145">
        <v>139</v>
      </c>
      <c r="B145" s="1">
        <v>42798</v>
      </c>
      <c r="C145" s="50" t="s">
        <v>353</v>
      </c>
      <c r="D145" s="50" t="s">
        <v>143</v>
      </c>
      <c r="F145" s="8">
        <v>450</v>
      </c>
      <c r="G145" s="8"/>
      <c r="H145" s="8">
        <f t="shared" si="7"/>
        <v>7326.5200000000023</v>
      </c>
      <c r="I145" s="8"/>
      <c r="J145" s="24"/>
      <c r="K145" s="92"/>
      <c r="L145" s="46"/>
      <c r="M145" s="8"/>
      <c r="N145" s="31">
        <f t="shared" si="8"/>
        <v>0</v>
      </c>
      <c r="O145" s="8"/>
      <c r="P145" s="13"/>
      <c r="Q145" s="13">
        <v>450</v>
      </c>
      <c r="R145" s="13"/>
      <c r="S145" s="13"/>
      <c r="T145" s="13"/>
      <c r="U145" s="13"/>
      <c r="V145" s="13"/>
      <c r="W145" s="13"/>
      <c r="X145" s="28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8"/>
    </row>
    <row r="146" spans="1:38" x14ac:dyDescent="0.2">
      <c r="A146">
        <v>140</v>
      </c>
      <c r="B146" s="1">
        <v>42798</v>
      </c>
      <c r="C146" s="50" t="s">
        <v>355</v>
      </c>
      <c r="D146" s="50" t="s">
        <v>394</v>
      </c>
      <c r="F146" s="8"/>
      <c r="G146" s="8">
        <v>-1898.9</v>
      </c>
      <c r="H146" s="8">
        <f t="shared" si="7"/>
        <v>5427.6200000000026</v>
      </c>
      <c r="I146" s="8"/>
      <c r="J146" s="24"/>
      <c r="K146" s="17" t="s">
        <v>467</v>
      </c>
      <c r="L146" s="46"/>
      <c r="M146" s="8"/>
      <c r="N146" s="31">
        <f t="shared" si="8"/>
        <v>2.2737367544323206E-13</v>
      </c>
      <c r="O146" s="8"/>
      <c r="P146" s="13"/>
      <c r="Q146" s="13"/>
      <c r="R146" s="13"/>
      <c r="S146" s="13"/>
      <c r="T146" s="13"/>
      <c r="U146" s="13"/>
      <c r="V146" s="13"/>
      <c r="W146" s="13"/>
      <c r="X146" s="28">
        <f>-171-325</f>
        <v>-496</v>
      </c>
      <c r="Y146" s="15"/>
      <c r="Z146" s="15"/>
      <c r="AA146" s="15">
        <v>-219.35</v>
      </c>
      <c r="AB146" s="15"/>
      <c r="AC146" s="15">
        <v>-697.5</v>
      </c>
      <c r="AD146" s="15"/>
      <c r="AE146" s="15"/>
      <c r="AF146" s="15"/>
      <c r="AG146" s="15"/>
      <c r="AH146" s="15"/>
      <c r="AI146" s="15"/>
      <c r="AJ146" s="15">
        <f>-250-6.05-230</f>
        <v>-486.05</v>
      </c>
      <c r="AK146" s="17"/>
      <c r="AL146" s="77"/>
    </row>
    <row r="147" spans="1:38" x14ac:dyDescent="0.2">
      <c r="A147">
        <v>141</v>
      </c>
      <c r="B147" s="1">
        <v>42798</v>
      </c>
      <c r="C147" s="50" t="s">
        <v>357</v>
      </c>
      <c r="D147" s="50" t="s">
        <v>394</v>
      </c>
      <c r="F147" s="8">
        <v>325</v>
      </c>
      <c r="G147" s="8"/>
      <c r="H147" s="8">
        <f t="shared" si="7"/>
        <v>5752.6200000000026</v>
      </c>
      <c r="I147" s="8"/>
      <c r="J147" s="24"/>
      <c r="K147" s="17"/>
      <c r="L147" s="46"/>
      <c r="M147" s="8"/>
      <c r="N147" s="31">
        <f t="shared" si="8"/>
        <v>0</v>
      </c>
      <c r="O147" s="8"/>
      <c r="P147" s="13"/>
      <c r="Q147" s="13"/>
      <c r="R147" s="13"/>
      <c r="S147" s="13"/>
      <c r="T147" s="13"/>
      <c r="U147" s="13"/>
      <c r="V147" s="13"/>
      <c r="W147" s="13"/>
      <c r="X147" s="28">
        <v>325</v>
      </c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8"/>
    </row>
    <row r="148" spans="1:38" x14ac:dyDescent="0.2">
      <c r="A148">
        <v>142</v>
      </c>
      <c r="B148" s="1">
        <v>42798</v>
      </c>
      <c r="C148" s="50" t="s">
        <v>358</v>
      </c>
      <c r="D148" s="50" t="s">
        <v>394</v>
      </c>
      <c r="F148" s="8"/>
      <c r="G148" s="8">
        <v>-547.38</v>
      </c>
      <c r="H148" s="8">
        <f t="shared" si="7"/>
        <v>5205.2400000000025</v>
      </c>
      <c r="I148" s="8"/>
      <c r="J148" s="24"/>
      <c r="K148" s="17" t="s">
        <v>467</v>
      </c>
      <c r="L148" s="46"/>
      <c r="M148" s="8"/>
      <c r="N148" s="31">
        <f t="shared" si="8"/>
        <v>0</v>
      </c>
      <c r="O148" s="8"/>
      <c r="P148" s="13"/>
      <c r="Q148" s="13"/>
      <c r="R148" s="13"/>
      <c r="S148" s="13"/>
      <c r="T148" s="13"/>
      <c r="U148" s="13"/>
      <c r="V148" s="13"/>
      <c r="W148" s="13"/>
      <c r="X148" s="28"/>
      <c r="Y148" s="15"/>
      <c r="Z148" s="15">
        <v>-547.38</v>
      </c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8"/>
    </row>
    <row r="149" spans="1:38" x14ac:dyDescent="0.2">
      <c r="A149">
        <v>143</v>
      </c>
      <c r="B149" s="1">
        <v>42798</v>
      </c>
      <c r="C149" s="50" t="s">
        <v>355</v>
      </c>
      <c r="D149" s="50" t="s">
        <v>394</v>
      </c>
      <c r="F149" s="8"/>
      <c r="G149" s="8">
        <v>-325</v>
      </c>
      <c r="H149" s="8">
        <f t="shared" si="7"/>
        <v>4880.2400000000025</v>
      </c>
      <c r="I149" s="8"/>
      <c r="J149" s="24"/>
      <c r="K149" s="17"/>
      <c r="L149" s="46"/>
      <c r="M149" s="8"/>
      <c r="N149" s="31">
        <f t="shared" si="8"/>
        <v>0</v>
      </c>
      <c r="O149" s="8"/>
      <c r="P149" s="13"/>
      <c r="Q149" s="13"/>
      <c r="R149" s="13"/>
      <c r="S149" s="13"/>
      <c r="T149" s="13"/>
      <c r="U149" s="13"/>
      <c r="V149" s="13"/>
      <c r="W149" s="13"/>
      <c r="X149" s="28">
        <v>-325</v>
      </c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8"/>
    </row>
    <row r="150" spans="1:38" x14ac:dyDescent="0.2">
      <c r="A150">
        <v>144</v>
      </c>
      <c r="B150" s="1">
        <v>42798</v>
      </c>
      <c r="C150" s="50" t="s">
        <v>359</v>
      </c>
      <c r="D150" s="50" t="s">
        <v>394</v>
      </c>
      <c r="F150" s="8"/>
      <c r="G150" s="8">
        <v>-4642</v>
      </c>
      <c r="H150" s="8">
        <f t="shared" si="7"/>
        <v>238.24000000000251</v>
      </c>
      <c r="I150" s="8"/>
      <c r="J150" s="24"/>
      <c r="K150" s="17" t="s">
        <v>467</v>
      </c>
      <c r="L150" s="46"/>
      <c r="M150" s="8"/>
      <c r="N150" s="31">
        <f t="shared" si="8"/>
        <v>0</v>
      </c>
      <c r="O150" s="8"/>
      <c r="P150" s="13"/>
      <c r="Q150" s="13"/>
      <c r="R150" s="13"/>
      <c r="S150" s="13"/>
      <c r="T150" s="13"/>
      <c r="U150" s="13"/>
      <c r="V150" s="13"/>
      <c r="W150" s="13"/>
      <c r="X150" s="28"/>
      <c r="Y150" s="15"/>
      <c r="Z150" s="15"/>
      <c r="AA150" s="15"/>
      <c r="AB150" s="15"/>
      <c r="AC150" s="15">
        <v>-4642</v>
      </c>
      <c r="AD150" s="15"/>
      <c r="AE150" s="15"/>
      <c r="AF150" s="15"/>
      <c r="AG150" s="15"/>
      <c r="AH150" s="15"/>
      <c r="AI150" s="15"/>
      <c r="AJ150" s="15"/>
      <c r="AK150" s="8"/>
    </row>
    <row r="151" spans="1:38" x14ac:dyDescent="0.2">
      <c r="A151">
        <v>145</v>
      </c>
      <c r="B151" s="1">
        <v>42799</v>
      </c>
      <c r="C151" s="50" t="s">
        <v>395</v>
      </c>
      <c r="D151" s="50" t="s">
        <v>143</v>
      </c>
      <c r="F151" s="8">
        <v>860</v>
      </c>
      <c r="G151" s="8"/>
      <c r="H151" s="8">
        <f t="shared" si="7"/>
        <v>1098.2400000000025</v>
      </c>
      <c r="I151" s="8"/>
      <c r="J151" s="24"/>
      <c r="K151" s="92">
        <v>36</v>
      </c>
      <c r="L151" s="46"/>
      <c r="M151" s="8"/>
      <c r="N151" s="31">
        <f t="shared" si="8"/>
        <v>0</v>
      </c>
      <c r="O151" s="8"/>
      <c r="P151" s="13">
        <v>500</v>
      </c>
      <c r="Q151" s="13">
        <v>360</v>
      </c>
      <c r="R151" s="13"/>
      <c r="S151" s="13"/>
      <c r="T151" s="13"/>
      <c r="U151" s="13"/>
      <c r="V151" s="13"/>
      <c r="W151" s="13"/>
      <c r="X151" s="28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8"/>
    </row>
    <row r="152" spans="1:38" x14ac:dyDescent="0.2">
      <c r="A152">
        <v>146</v>
      </c>
      <c r="B152" s="1">
        <v>42799</v>
      </c>
      <c r="C152" s="50" t="s">
        <v>396</v>
      </c>
      <c r="D152" s="50" t="s">
        <v>143</v>
      </c>
      <c r="F152" s="8">
        <v>180</v>
      </c>
      <c r="G152" s="8"/>
      <c r="H152" s="8">
        <f t="shared" si="7"/>
        <v>1278.2400000000025</v>
      </c>
      <c r="I152" s="8"/>
      <c r="J152" s="24"/>
      <c r="K152" s="92"/>
      <c r="L152" s="46"/>
      <c r="M152" s="8"/>
      <c r="N152" s="31">
        <f t="shared" si="8"/>
        <v>0</v>
      </c>
      <c r="O152" s="8"/>
      <c r="P152" s="13"/>
      <c r="Q152" s="13">
        <v>180</v>
      </c>
      <c r="R152" s="13"/>
      <c r="S152" s="13"/>
      <c r="T152" s="13"/>
      <c r="U152" s="13"/>
      <c r="V152" s="13"/>
      <c r="W152" s="13"/>
      <c r="X152" s="28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8"/>
    </row>
    <row r="153" spans="1:38" x14ac:dyDescent="0.2">
      <c r="A153">
        <v>147</v>
      </c>
      <c r="B153" s="1">
        <v>42799</v>
      </c>
      <c r="C153" s="50" t="s">
        <v>397</v>
      </c>
      <c r="D153" s="50" t="s">
        <v>143</v>
      </c>
      <c r="F153" s="8">
        <v>250</v>
      </c>
      <c r="G153" s="8"/>
      <c r="H153" s="8">
        <f t="shared" si="7"/>
        <v>1528.2400000000025</v>
      </c>
      <c r="I153" s="8"/>
      <c r="J153" s="24"/>
      <c r="K153" s="17" t="s">
        <v>467</v>
      </c>
      <c r="L153" s="46"/>
      <c r="M153" s="8"/>
      <c r="N153" s="31">
        <f t="shared" si="8"/>
        <v>0</v>
      </c>
      <c r="O153" s="8"/>
      <c r="P153" s="13">
        <v>250</v>
      </c>
      <c r="Q153" s="13"/>
      <c r="R153" s="13"/>
      <c r="S153" s="13"/>
      <c r="T153" s="13"/>
      <c r="U153" s="13"/>
      <c r="V153" s="13"/>
      <c r="W153" s="13"/>
      <c r="X153" s="28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8"/>
    </row>
    <row r="154" spans="1:38" x14ac:dyDescent="0.2">
      <c r="A154">
        <v>148</v>
      </c>
      <c r="B154" s="1">
        <v>42800</v>
      </c>
      <c r="C154" s="50" t="s">
        <v>398</v>
      </c>
      <c r="D154" s="50" t="s">
        <v>143</v>
      </c>
      <c r="F154" s="8">
        <v>10</v>
      </c>
      <c r="G154" s="8"/>
      <c r="H154" s="8">
        <f t="shared" si="7"/>
        <v>1538.2400000000025</v>
      </c>
      <c r="I154" s="8"/>
      <c r="J154" s="24"/>
      <c r="K154" s="92"/>
      <c r="L154" s="46"/>
      <c r="M154" s="8"/>
      <c r="N154" s="31">
        <f t="shared" si="8"/>
        <v>0</v>
      </c>
      <c r="O154" s="8"/>
      <c r="P154" s="13"/>
      <c r="Q154" s="13"/>
      <c r="R154" s="13"/>
      <c r="S154" s="13"/>
      <c r="T154" s="13"/>
      <c r="U154" s="13">
        <v>10</v>
      </c>
      <c r="V154" s="13"/>
      <c r="W154" s="13"/>
      <c r="X154" s="28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8"/>
    </row>
    <row r="155" spans="1:38" x14ac:dyDescent="0.2">
      <c r="A155">
        <v>149</v>
      </c>
      <c r="B155" s="1">
        <v>42800</v>
      </c>
      <c r="C155" s="50" t="s">
        <v>468</v>
      </c>
      <c r="D155" s="50" t="s">
        <v>143</v>
      </c>
      <c r="F155" s="8">
        <v>1750</v>
      </c>
      <c r="G155" s="8"/>
      <c r="H155" s="8">
        <f t="shared" si="7"/>
        <v>3288.2400000000025</v>
      </c>
      <c r="I155" s="8"/>
      <c r="J155" s="24"/>
      <c r="K155" s="17" t="s">
        <v>467</v>
      </c>
      <c r="L155" s="46"/>
      <c r="M155" s="8"/>
      <c r="N155" s="31">
        <f t="shared" si="8"/>
        <v>0</v>
      </c>
      <c r="O155" s="8"/>
      <c r="P155" s="13">
        <v>1750</v>
      </c>
      <c r="Q155" s="13"/>
      <c r="R155" s="13"/>
      <c r="S155" s="13"/>
      <c r="T155" s="13"/>
      <c r="U155" s="13"/>
      <c r="V155" s="13"/>
      <c r="W155" s="13"/>
      <c r="X155" s="28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8"/>
    </row>
    <row r="156" spans="1:38" x14ac:dyDescent="0.2">
      <c r="A156">
        <v>150</v>
      </c>
      <c r="B156" s="1">
        <v>42800</v>
      </c>
      <c r="C156" s="50" t="s">
        <v>400</v>
      </c>
      <c r="D156" s="50" t="s">
        <v>431</v>
      </c>
      <c r="F156" s="8"/>
      <c r="G156" s="8">
        <v>-428.92</v>
      </c>
      <c r="H156" s="8">
        <f t="shared" si="7"/>
        <v>2859.3200000000024</v>
      </c>
      <c r="I156" s="8"/>
      <c r="J156" s="24"/>
      <c r="K156" s="17" t="s">
        <v>467</v>
      </c>
      <c r="L156" s="46"/>
      <c r="M156" s="8"/>
      <c r="N156" s="31">
        <f t="shared" si="8"/>
        <v>0</v>
      </c>
      <c r="O156" s="8"/>
      <c r="P156" s="13"/>
      <c r="Q156" s="13"/>
      <c r="R156" s="13"/>
      <c r="S156" s="13"/>
      <c r="T156" s="13"/>
      <c r="U156" s="13"/>
      <c r="V156" s="13"/>
      <c r="W156" s="13"/>
      <c r="X156" s="28"/>
      <c r="Y156" s="15"/>
      <c r="Z156" s="15">
        <v>-428.92</v>
      </c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8"/>
    </row>
    <row r="157" spans="1:38" x14ac:dyDescent="0.2">
      <c r="A157">
        <v>151</v>
      </c>
      <c r="B157" s="1" t="s">
        <v>401</v>
      </c>
      <c r="C157" s="50" t="s">
        <v>402</v>
      </c>
      <c r="D157" s="50" t="s">
        <v>143</v>
      </c>
      <c r="F157" s="8">
        <v>321.45</v>
      </c>
      <c r="G157" s="8"/>
      <c r="H157" s="8">
        <f t="shared" si="7"/>
        <v>3180.7700000000023</v>
      </c>
      <c r="I157" s="8"/>
      <c r="J157" s="24"/>
      <c r="K157" s="17"/>
      <c r="L157" s="46"/>
      <c r="M157" s="8"/>
      <c r="N157" s="31">
        <f t="shared" si="8"/>
        <v>0</v>
      </c>
      <c r="O157" s="8"/>
      <c r="P157" s="13"/>
      <c r="Q157" s="13"/>
      <c r="R157" s="13"/>
      <c r="S157" s="13"/>
      <c r="T157" s="13"/>
      <c r="U157" s="13"/>
      <c r="V157" s="13"/>
      <c r="W157" s="13"/>
      <c r="X157" s="28"/>
      <c r="Y157" s="15"/>
      <c r="Z157" s="15"/>
      <c r="AA157" s="15"/>
      <c r="AB157" s="15"/>
      <c r="AC157" s="15">
        <v>321.45</v>
      </c>
      <c r="AD157" s="15"/>
      <c r="AE157" s="15"/>
      <c r="AF157" s="15"/>
      <c r="AG157" s="15"/>
      <c r="AH157" s="15"/>
      <c r="AI157" s="15"/>
      <c r="AJ157" s="15"/>
      <c r="AK157" s="8"/>
    </row>
    <row r="158" spans="1:38" x14ac:dyDescent="0.2">
      <c r="A158">
        <v>152</v>
      </c>
      <c r="B158" s="1" t="s">
        <v>401</v>
      </c>
      <c r="C158" s="50" t="s">
        <v>404</v>
      </c>
      <c r="D158" s="50" t="s">
        <v>143</v>
      </c>
      <c r="F158" s="8">
        <v>215</v>
      </c>
      <c r="G158" s="8"/>
      <c r="H158" s="8">
        <f t="shared" si="7"/>
        <v>3395.7700000000023</v>
      </c>
      <c r="I158" s="8"/>
      <c r="J158" s="24"/>
      <c r="K158" s="17"/>
      <c r="L158" s="46"/>
      <c r="M158" s="8"/>
      <c r="N158" s="31">
        <f t="shared" si="8"/>
        <v>0</v>
      </c>
      <c r="O158" s="8"/>
      <c r="P158" s="13"/>
      <c r="Q158" s="13"/>
      <c r="R158" s="13"/>
      <c r="S158" s="13"/>
      <c r="T158" s="13"/>
      <c r="U158" s="13">
        <v>215</v>
      </c>
      <c r="V158" s="13"/>
      <c r="W158" s="13"/>
      <c r="X158" s="28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8"/>
    </row>
    <row r="159" spans="1:38" x14ac:dyDescent="0.2">
      <c r="A159">
        <v>153</v>
      </c>
      <c r="B159" s="1">
        <v>42802</v>
      </c>
      <c r="C159" s="50" t="s">
        <v>407</v>
      </c>
      <c r="D159" s="50" t="s">
        <v>143</v>
      </c>
      <c r="F159" s="8">
        <v>2500</v>
      </c>
      <c r="G159" s="8"/>
      <c r="H159" s="8">
        <f t="shared" si="7"/>
        <v>5895.7700000000023</v>
      </c>
      <c r="I159" s="8"/>
      <c r="J159" s="24"/>
      <c r="K159" s="17"/>
      <c r="L159" s="46"/>
      <c r="M159" s="8"/>
      <c r="N159" s="31">
        <f t="shared" si="8"/>
        <v>0</v>
      </c>
      <c r="O159" s="8"/>
      <c r="P159" s="13"/>
      <c r="Q159" s="13"/>
      <c r="R159" s="13"/>
      <c r="S159" s="13"/>
      <c r="T159" s="13"/>
      <c r="U159" s="13"/>
      <c r="V159" s="13">
        <v>2500</v>
      </c>
      <c r="W159" s="13"/>
      <c r="X159" s="28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8"/>
    </row>
    <row r="160" spans="1:38" x14ac:dyDescent="0.2">
      <c r="A160">
        <v>154</v>
      </c>
      <c r="B160" s="1">
        <v>42803</v>
      </c>
      <c r="C160" s="50" t="s">
        <v>403</v>
      </c>
      <c r="D160" s="50" t="s">
        <v>143</v>
      </c>
      <c r="F160" s="8">
        <v>10</v>
      </c>
      <c r="G160" s="8"/>
      <c r="H160" s="8">
        <f t="shared" si="7"/>
        <v>5905.7700000000023</v>
      </c>
      <c r="I160" s="8"/>
      <c r="J160" s="24"/>
      <c r="K160" s="17"/>
      <c r="L160" s="46"/>
      <c r="M160" s="8"/>
      <c r="N160" s="31">
        <f t="shared" si="8"/>
        <v>0</v>
      </c>
      <c r="O160" s="8"/>
      <c r="P160" s="13"/>
      <c r="Q160" s="13"/>
      <c r="R160" s="13"/>
      <c r="S160" s="13"/>
      <c r="T160" s="13"/>
      <c r="U160" s="13">
        <v>10</v>
      </c>
      <c r="V160" s="13"/>
      <c r="W160" s="13"/>
      <c r="X160" s="28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8"/>
    </row>
    <row r="161" spans="1:37" x14ac:dyDescent="0.2">
      <c r="A161">
        <v>155</v>
      </c>
      <c r="B161" s="1">
        <v>42805</v>
      </c>
      <c r="C161" s="50" t="s">
        <v>405</v>
      </c>
      <c r="D161" s="50" t="s">
        <v>143</v>
      </c>
      <c r="F161" s="8">
        <v>250</v>
      </c>
      <c r="G161" s="8"/>
      <c r="H161" s="8">
        <f t="shared" si="7"/>
        <v>6155.7700000000023</v>
      </c>
      <c r="I161" s="8"/>
      <c r="J161" s="24"/>
      <c r="K161" s="17" t="s">
        <v>467</v>
      </c>
      <c r="L161" s="46"/>
      <c r="M161" s="8"/>
      <c r="N161" s="31">
        <f t="shared" si="8"/>
        <v>0</v>
      </c>
      <c r="O161" s="8"/>
      <c r="P161" s="13">
        <v>250</v>
      </c>
      <c r="Q161" s="13"/>
      <c r="R161" s="13"/>
      <c r="S161" s="13"/>
      <c r="T161" s="13"/>
      <c r="U161" s="13"/>
      <c r="V161" s="13"/>
      <c r="W161" s="13"/>
      <c r="X161" s="28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8"/>
    </row>
    <row r="162" spans="1:37" x14ac:dyDescent="0.2">
      <c r="A162">
        <v>156</v>
      </c>
      <c r="B162" s="1">
        <v>42806</v>
      </c>
      <c r="C162" s="50" t="s">
        <v>406</v>
      </c>
      <c r="D162" s="50" t="s">
        <v>143</v>
      </c>
      <c r="F162" s="8">
        <v>300</v>
      </c>
      <c r="G162" s="8"/>
      <c r="H162" s="8">
        <f t="shared" si="7"/>
        <v>6455.7700000000023</v>
      </c>
      <c r="I162" s="8"/>
      <c r="J162" s="24"/>
      <c r="K162" s="17" t="s">
        <v>467</v>
      </c>
      <c r="L162" s="46"/>
      <c r="M162" s="8"/>
      <c r="N162" s="31">
        <f t="shared" si="8"/>
        <v>0</v>
      </c>
      <c r="O162" s="8"/>
      <c r="P162" s="13">
        <v>300</v>
      </c>
      <c r="Q162" s="13"/>
      <c r="R162" s="13"/>
      <c r="S162" s="13"/>
      <c r="T162" s="13"/>
      <c r="U162" s="13"/>
      <c r="V162" s="13"/>
      <c r="W162" s="13"/>
      <c r="X162" s="28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8"/>
    </row>
    <row r="163" spans="1:37" x14ac:dyDescent="0.2">
      <c r="A163">
        <v>157</v>
      </c>
      <c r="B163" s="1">
        <v>42806</v>
      </c>
      <c r="C163" s="50" t="s">
        <v>409</v>
      </c>
      <c r="D163" s="50" t="s">
        <v>143</v>
      </c>
      <c r="F163" s="8">
        <v>750</v>
      </c>
      <c r="G163" s="8"/>
      <c r="H163" s="8">
        <f t="shared" si="7"/>
        <v>7205.7700000000023</v>
      </c>
      <c r="I163" s="8"/>
      <c r="J163" s="24"/>
      <c r="K163" s="17" t="s">
        <v>467</v>
      </c>
      <c r="L163" s="46"/>
      <c r="M163" s="8"/>
      <c r="N163" s="31">
        <f t="shared" si="8"/>
        <v>0</v>
      </c>
      <c r="O163" s="8"/>
      <c r="P163" s="13">
        <v>750</v>
      </c>
      <c r="Q163" s="13"/>
      <c r="R163" s="13"/>
      <c r="S163" s="13"/>
      <c r="T163" s="13"/>
      <c r="U163" s="13"/>
      <c r="V163" s="13"/>
      <c r="W163" s="13"/>
      <c r="X163" s="28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8"/>
    </row>
    <row r="164" spans="1:37" x14ac:dyDescent="0.2">
      <c r="A164">
        <v>158</v>
      </c>
      <c r="B164" s="1">
        <v>42806</v>
      </c>
      <c r="C164" s="50" t="s">
        <v>410</v>
      </c>
      <c r="D164" s="50" t="s">
        <v>435</v>
      </c>
      <c r="F164" s="8"/>
      <c r="G164" s="8">
        <v>-817.6</v>
      </c>
      <c r="H164" s="8">
        <f t="shared" si="7"/>
        <v>6388.1700000000019</v>
      </c>
      <c r="I164" s="8"/>
      <c r="J164" s="24"/>
      <c r="K164" s="17"/>
      <c r="L164" s="46"/>
      <c r="M164" s="8"/>
      <c r="N164" s="31">
        <f>SUM(P164:AJ164)-SUM(F164:G164)-J164-L164-E164</f>
        <v>0</v>
      </c>
      <c r="O164" s="8"/>
      <c r="P164" s="13"/>
      <c r="Q164" s="13"/>
      <c r="R164" s="13"/>
      <c r="S164" s="13"/>
      <c r="T164" s="13"/>
      <c r="U164" s="13"/>
      <c r="V164" s="13"/>
      <c r="W164" s="13"/>
      <c r="X164" s="28">
        <v>-817.6</v>
      </c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8"/>
    </row>
    <row r="165" spans="1:37" x14ac:dyDescent="0.2">
      <c r="A165">
        <v>159</v>
      </c>
      <c r="B165" s="1">
        <v>42806</v>
      </c>
      <c r="C165" s="50" t="s">
        <v>455</v>
      </c>
      <c r="D165" s="50" t="s">
        <v>143</v>
      </c>
      <c r="F165" s="8">
        <v>1305</v>
      </c>
      <c r="G165" s="8"/>
      <c r="H165" s="8">
        <f t="shared" si="7"/>
        <v>7693.1700000000019</v>
      </c>
      <c r="I165" s="8"/>
      <c r="J165" s="24"/>
      <c r="K165" s="17" t="s">
        <v>467</v>
      </c>
      <c r="L165" s="46"/>
      <c r="M165" s="8"/>
      <c r="N165" s="31">
        <f t="shared" si="8"/>
        <v>0</v>
      </c>
      <c r="O165" s="8"/>
      <c r="P165" s="13">
        <v>1750</v>
      </c>
      <c r="Q165" s="13"/>
      <c r="R165" s="13"/>
      <c r="S165" s="13"/>
      <c r="T165" s="13"/>
      <c r="U165" s="13"/>
      <c r="V165" s="13"/>
      <c r="W165" s="13"/>
      <c r="X165" s="28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>
        <v>-445</v>
      </c>
      <c r="AJ165" s="15"/>
      <c r="AK165" s="8"/>
    </row>
    <row r="166" spans="1:37" x14ac:dyDescent="0.2">
      <c r="A166">
        <v>160</v>
      </c>
      <c r="B166" s="1">
        <v>42806</v>
      </c>
      <c r="C166" s="50" t="s">
        <v>411</v>
      </c>
      <c r="D166" s="50" t="s">
        <v>143</v>
      </c>
      <c r="F166" s="8"/>
      <c r="G166" s="8">
        <v>-50</v>
      </c>
      <c r="H166" s="8">
        <f t="shared" si="7"/>
        <v>7643.1700000000019</v>
      </c>
      <c r="I166" s="8"/>
      <c r="J166" s="24"/>
      <c r="K166" s="17"/>
      <c r="L166" s="46"/>
      <c r="M166" s="8"/>
      <c r="N166" s="31">
        <f t="shared" si="8"/>
        <v>0</v>
      </c>
      <c r="O166" s="8"/>
      <c r="P166" s="13"/>
      <c r="Q166" s="13"/>
      <c r="R166" s="13"/>
      <c r="S166" s="13"/>
      <c r="T166" s="13"/>
      <c r="U166" s="13"/>
      <c r="V166" s="13"/>
      <c r="W166" s="13"/>
      <c r="X166" s="28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>
        <v>-50</v>
      </c>
      <c r="AJ166" s="15"/>
      <c r="AK166" s="8"/>
    </row>
    <row r="167" spans="1:37" x14ac:dyDescent="0.2">
      <c r="A167">
        <v>161</v>
      </c>
      <c r="B167" s="1">
        <v>42806</v>
      </c>
      <c r="C167" s="50" t="s">
        <v>412</v>
      </c>
      <c r="D167" s="50" t="s">
        <v>143</v>
      </c>
      <c r="F167" s="8"/>
      <c r="G167" s="8">
        <v>-95</v>
      </c>
      <c r="H167" s="8">
        <f t="shared" si="7"/>
        <v>7548.1700000000019</v>
      </c>
      <c r="I167" s="8"/>
      <c r="J167" s="24"/>
      <c r="K167" s="17"/>
      <c r="L167" s="46"/>
      <c r="M167" s="8"/>
      <c r="N167" s="31">
        <f t="shared" si="8"/>
        <v>0</v>
      </c>
      <c r="O167" s="8"/>
      <c r="P167" s="13"/>
      <c r="Q167" s="13"/>
      <c r="R167" s="13"/>
      <c r="S167" s="13"/>
      <c r="T167" s="13"/>
      <c r="U167" s="13"/>
      <c r="V167" s="13"/>
      <c r="W167" s="13"/>
      <c r="X167" s="28"/>
      <c r="Y167" s="15"/>
      <c r="Z167" s="15"/>
      <c r="AA167" s="15"/>
      <c r="AB167" s="15"/>
      <c r="AC167" s="15"/>
      <c r="AD167" s="15"/>
      <c r="AE167" s="15"/>
      <c r="AF167" s="15"/>
      <c r="AG167" s="15">
        <v>-95</v>
      </c>
      <c r="AH167" s="15"/>
      <c r="AI167" s="15"/>
      <c r="AJ167" s="15"/>
      <c r="AK167" s="8"/>
    </row>
    <row r="168" spans="1:37" x14ac:dyDescent="0.2">
      <c r="A168">
        <v>162</v>
      </c>
      <c r="B168" s="1">
        <v>42808</v>
      </c>
      <c r="C168" s="50" t="s">
        <v>413</v>
      </c>
      <c r="D168" s="50" t="s">
        <v>143</v>
      </c>
      <c r="F168" s="8">
        <v>250</v>
      </c>
      <c r="G168" s="8"/>
      <c r="H168" s="8">
        <f t="shared" si="7"/>
        <v>7798.1700000000019</v>
      </c>
      <c r="I168" s="8"/>
      <c r="J168" s="24"/>
      <c r="K168" s="17" t="s">
        <v>467</v>
      </c>
      <c r="L168" s="46"/>
      <c r="M168" s="8"/>
      <c r="N168" s="31">
        <f t="shared" si="8"/>
        <v>0</v>
      </c>
      <c r="O168" s="8"/>
      <c r="P168" s="13">
        <v>250</v>
      </c>
      <c r="Q168" s="13"/>
      <c r="R168" s="13"/>
      <c r="S168" s="13"/>
      <c r="T168" s="13"/>
      <c r="U168" s="13"/>
      <c r="V168" s="13"/>
      <c r="W168" s="13"/>
      <c r="X168" s="28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8"/>
    </row>
    <row r="169" spans="1:37" x14ac:dyDescent="0.2">
      <c r="A169">
        <v>163</v>
      </c>
      <c r="B169" s="1">
        <v>42808</v>
      </c>
      <c r="C169" s="50" t="s">
        <v>434</v>
      </c>
      <c r="D169" s="50" t="s">
        <v>143</v>
      </c>
      <c r="F169" s="8">
        <v>520</v>
      </c>
      <c r="G169" s="8"/>
      <c r="H169" s="8">
        <f t="shared" si="7"/>
        <v>8318.1700000000019</v>
      </c>
      <c r="I169" s="8"/>
      <c r="J169" s="24"/>
      <c r="K169" s="92">
        <v>27</v>
      </c>
      <c r="L169" s="46"/>
      <c r="M169" s="8"/>
      <c r="N169" s="31">
        <f t="shared" si="8"/>
        <v>0</v>
      </c>
      <c r="O169" s="8"/>
      <c r="P169" s="13">
        <v>250</v>
      </c>
      <c r="Q169" s="13">
        <v>270</v>
      </c>
      <c r="R169" s="13"/>
      <c r="S169" s="13"/>
      <c r="T169" s="13"/>
      <c r="U169" s="13"/>
      <c r="V169" s="13"/>
      <c r="W169" s="13"/>
      <c r="X169" s="28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8"/>
    </row>
    <row r="170" spans="1:37" x14ac:dyDescent="0.2">
      <c r="A170" s="72">
        <v>164</v>
      </c>
      <c r="B170" s="73">
        <v>42810</v>
      </c>
      <c r="C170" s="74" t="s">
        <v>414</v>
      </c>
      <c r="D170" s="74" t="s">
        <v>143</v>
      </c>
      <c r="E170" s="75"/>
      <c r="F170" s="75"/>
      <c r="G170" s="75"/>
      <c r="H170" s="8">
        <f t="shared" si="7"/>
        <v>8318.1700000000019</v>
      </c>
      <c r="I170" s="8"/>
      <c r="J170" s="24"/>
      <c r="K170" s="17"/>
      <c r="L170" s="46"/>
      <c r="M170" s="8"/>
      <c r="N170" s="31">
        <f t="shared" si="8"/>
        <v>0</v>
      </c>
      <c r="O170" s="8"/>
      <c r="P170" s="13"/>
      <c r="Q170" s="13"/>
      <c r="R170" s="13"/>
      <c r="S170" s="13"/>
      <c r="T170" s="13"/>
      <c r="U170" s="13"/>
      <c r="V170" s="13"/>
      <c r="W170" s="13"/>
      <c r="X170" s="28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8"/>
    </row>
    <row r="171" spans="1:37" x14ac:dyDescent="0.2">
      <c r="A171">
        <v>165</v>
      </c>
      <c r="B171" s="1">
        <v>42822</v>
      </c>
      <c r="C171" s="39" t="s">
        <v>415</v>
      </c>
      <c r="D171" s="39" t="s">
        <v>426</v>
      </c>
      <c r="F171" s="8"/>
      <c r="G171" s="17">
        <v>-2000</v>
      </c>
      <c r="H171" s="8">
        <f t="shared" ref="H171:H234" si="9">SUM(F171:G171)+H170</f>
        <v>6318.1700000000019</v>
      </c>
      <c r="I171" s="8"/>
      <c r="J171" s="24"/>
      <c r="K171" s="17" t="s">
        <v>467</v>
      </c>
      <c r="L171" s="46"/>
      <c r="M171" s="8"/>
      <c r="N171" s="31">
        <f t="shared" si="8"/>
        <v>0</v>
      </c>
      <c r="O171" s="8"/>
      <c r="P171" s="13"/>
      <c r="Q171" s="13"/>
      <c r="R171" s="13"/>
      <c r="S171" s="13"/>
      <c r="T171" s="13"/>
      <c r="U171" s="13"/>
      <c r="V171" s="13"/>
      <c r="W171" s="13"/>
      <c r="X171" s="28"/>
      <c r="Y171" s="15"/>
      <c r="Z171" s="15"/>
      <c r="AA171" s="15"/>
      <c r="AB171" s="15"/>
      <c r="AC171" s="15"/>
      <c r="AD171" s="15">
        <v>-2000</v>
      </c>
      <c r="AE171" s="15"/>
      <c r="AF171" s="15"/>
      <c r="AG171" s="15"/>
      <c r="AH171" s="15"/>
      <c r="AI171" s="15"/>
      <c r="AJ171" s="15"/>
      <c r="AK171" s="8"/>
    </row>
    <row r="172" spans="1:37" x14ac:dyDescent="0.2">
      <c r="A172">
        <v>166</v>
      </c>
      <c r="B172" s="1">
        <v>42812</v>
      </c>
      <c r="C172" s="50" t="s">
        <v>417</v>
      </c>
      <c r="D172" s="39" t="s">
        <v>426</v>
      </c>
      <c r="F172" s="8"/>
      <c r="G172" s="17">
        <f>-100/14.87</f>
        <v>-6.7249495628782787</v>
      </c>
      <c r="H172" s="8">
        <f t="shared" si="9"/>
        <v>6311.4450504371234</v>
      </c>
      <c r="I172" s="8"/>
      <c r="J172" s="24"/>
      <c r="K172" s="17" t="s">
        <v>467</v>
      </c>
      <c r="L172" s="46"/>
      <c r="M172" s="8"/>
      <c r="N172" s="31">
        <f t="shared" si="8"/>
        <v>0</v>
      </c>
      <c r="O172" s="8"/>
      <c r="P172" s="13"/>
      <c r="Q172" s="13"/>
      <c r="R172" s="13"/>
      <c r="S172" s="13"/>
      <c r="T172" s="13"/>
      <c r="U172" s="13"/>
      <c r="V172" s="13"/>
      <c r="W172" s="13"/>
      <c r="X172" s="28"/>
      <c r="Y172" s="15"/>
      <c r="Z172" s="15">
        <v>-6.7249495628782787</v>
      </c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8"/>
    </row>
    <row r="173" spans="1:37" x14ac:dyDescent="0.2">
      <c r="A173">
        <v>167</v>
      </c>
      <c r="B173" s="1">
        <v>42814</v>
      </c>
      <c r="C173" s="50" t="s">
        <v>418</v>
      </c>
      <c r="D173" s="39" t="s">
        <v>426</v>
      </c>
      <c r="F173" s="8"/>
      <c r="G173" s="17">
        <f>-517/14.87</f>
        <v>-34.767989240080702</v>
      </c>
      <c r="H173" s="8">
        <f t="shared" si="9"/>
        <v>6276.6770611970423</v>
      </c>
      <c r="I173" s="8"/>
      <c r="J173" s="24"/>
      <c r="K173" s="17" t="s">
        <v>467</v>
      </c>
      <c r="L173" s="46"/>
      <c r="M173" s="8"/>
      <c r="N173" s="31">
        <f t="shared" ref="N173:N236" si="10">SUM(P173:AJ173)-SUM(F173:G173)-J173-L173-E173</f>
        <v>0</v>
      </c>
      <c r="O173" s="8"/>
      <c r="P173" s="13"/>
      <c r="Q173" s="13"/>
      <c r="R173" s="13"/>
      <c r="S173" s="13"/>
      <c r="T173" s="13"/>
      <c r="U173" s="13"/>
      <c r="V173" s="13"/>
      <c r="W173" s="13"/>
      <c r="X173" s="28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>
        <v>-34.767989240080702</v>
      </c>
      <c r="AJ173" s="15"/>
      <c r="AK173" s="8"/>
    </row>
    <row r="174" spans="1:37" x14ac:dyDescent="0.2">
      <c r="A174">
        <v>168</v>
      </c>
      <c r="B174" s="1">
        <v>42814</v>
      </c>
      <c r="C174" s="50" t="s">
        <v>419</v>
      </c>
      <c r="D174" s="39" t="s">
        <v>426</v>
      </c>
      <c r="F174" s="8"/>
      <c r="G174" s="17">
        <f>-102.88/14.87</f>
        <v>-6.9186281102891725</v>
      </c>
      <c r="H174" s="8">
        <f t="shared" si="9"/>
        <v>6269.758433086753</v>
      </c>
      <c r="I174" s="8"/>
      <c r="J174" s="24"/>
      <c r="K174" s="17" t="s">
        <v>467</v>
      </c>
      <c r="L174" s="46"/>
      <c r="M174" s="8"/>
      <c r="N174" s="31">
        <f t="shared" si="10"/>
        <v>0</v>
      </c>
      <c r="O174" s="8"/>
      <c r="P174" s="13"/>
      <c r="Q174" s="13"/>
      <c r="R174" s="13"/>
      <c r="S174" s="13"/>
      <c r="T174" s="13"/>
      <c r="U174" s="13"/>
      <c r="V174" s="13"/>
      <c r="W174" s="13"/>
      <c r="X174" s="28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>
        <v>-6.9186281102891725</v>
      </c>
      <c r="AJ174" s="15"/>
      <c r="AK174" s="8"/>
    </row>
    <row r="175" spans="1:37" x14ac:dyDescent="0.2">
      <c r="A175">
        <v>169</v>
      </c>
      <c r="B175" s="1">
        <v>42814</v>
      </c>
      <c r="C175" s="50" t="s">
        <v>420</v>
      </c>
      <c r="D175" s="39" t="s">
        <v>426</v>
      </c>
      <c r="F175" s="8"/>
      <c r="G175" s="17">
        <f>-190.46/14.87</f>
        <v>-12.80833893745797</v>
      </c>
      <c r="H175" s="8">
        <f t="shared" si="9"/>
        <v>6256.9500941492952</v>
      </c>
      <c r="I175" s="8"/>
      <c r="J175" s="24"/>
      <c r="K175" s="17" t="s">
        <v>467</v>
      </c>
      <c r="L175" s="46"/>
      <c r="M175" s="8"/>
      <c r="N175" s="31">
        <f t="shared" si="10"/>
        <v>0</v>
      </c>
      <c r="O175" s="8"/>
      <c r="P175" s="13"/>
      <c r="Q175" s="13"/>
      <c r="R175" s="13"/>
      <c r="S175" s="13"/>
      <c r="T175" s="13"/>
      <c r="U175" s="13"/>
      <c r="V175" s="13"/>
      <c r="W175" s="13"/>
      <c r="X175" s="28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>
        <v>-12.80833893745797</v>
      </c>
      <c r="AJ175" s="15"/>
      <c r="AK175" s="8"/>
    </row>
    <row r="176" spans="1:37" x14ac:dyDescent="0.2">
      <c r="A176">
        <v>170</v>
      </c>
      <c r="B176" s="1">
        <v>42816</v>
      </c>
      <c r="C176" s="50" t="s">
        <v>421</v>
      </c>
      <c r="D176" s="39" t="s">
        <v>426</v>
      </c>
      <c r="F176" s="8"/>
      <c r="G176" s="17">
        <f>-104/14.87</f>
        <v>-6.9939475453934099</v>
      </c>
      <c r="H176" s="8">
        <f t="shared" si="9"/>
        <v>6249.9561466039022</v>
      </c>
      <c r="I176" s="8"/>
      <c r="J176" s="24"/>
      <c r="K176" s="17" t="s">
        <v>467</v>
      </c>
      <c r="L176" s="46"/>
      <c r="M176" s="8"/>
      <c r="N176" s="31">
        <f t="shared" si="10"/>
        <v>0</v>
      </c>
      <c r="O176" s="8"/>
      <c r="P176" s="13"/>
      <c r="Q176" s="13"/>
      <c r="R176" s="13"/>
      <c r="S176" s="13"/>
      <c r="T176" s="13"/>
      <c r="U176" s="13"/>
      <c r="V176" s="13"/>
      <c r="W176" s="13"/>
      <c r="X176" s="28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>
        <v>-6.9939475453934099</v>
      </c>
      <c r="AJ176" s="15"/>
      <c r="AK176" s="8"/>
    </row>
    <row r="177" spans="1:37" x14ac:dyDescent="0.2">
      <c r="A177">
        <v>171</v>
      </c>
      <c r="B177" s="1">
        <v>42818</v>
      </c>
      <c r="C177" s="50" t="s">
        <v>422</v>
      </c>
      <c r="D177" s="39" t="s">
        <v>426</v>
      </c>
      <c r="F177" s="8"/>
      <c r="G177" s="17">
        <f>-800/14.87</f>
        <v>-53.79959650302623</v>
      </c>
      <c r="H177" s="8">
        <f t="shared" si="9"/>
        <v>6196.1565501008763</v>
      </c>
      <c r="I177" s="8"/>
      <c r="J177" s="24"/>
      <c r="K177" s="17" t="s">
        <v>467</v>
      </c>
      <c r="L177" s="46"/>
      <c r="M177" s="8"/>
      <c r="N177" s="31">
        <f t="shared" si="10"/>
        <v>0</v>
      </c>
      <c r="O177" s="8"/>
      <c r="P177" s="13"/>
      <c r="Q177" s="13"/>
      <c r="R177" s="13"/>
      <c r="S177" s="13"/>
      <c r="T177" s="13"/>
      <c r="U177" s="13"/>
      <c r="V177" s="13"/>
      <c r="W177" s="13"/>
      <c r="X177" s="28"/>
      <c r="Y177" s="15"/>
      <c r="Z177" s="15"/>
      <c r="AA177" s="15"/>
      <c r="AB177" s="15"/>
      <c r="AC177" s="15"/>
      <c r="AD177" s="15"/>
      <c r="AE177" s="15">
        <f>-800/14.87</f>
        <v>-53.79959650302623</v>
      </c>
      <c r="AF177" s="15"/>
      <c r="AG177" s="15"/>
      <c r="AH177" s="15"/>
      <c r="AI177" s="15"/>
      <c r="AJ177" s="15"/>
      <c r="AK177" s="8"/>
    </row>
    <row r="178" spans="1:37" x14ac:dyDescent="0.2">
      <c r="A178">
        <v>172</v>
      </c>
      <c r="B178" s="1">
        <v>42822</v>
      </c>
      <c r="C178" s="50" t="s">
        <v>423</v>
      </c>
      <c r="D178" s="39" t="s">
        <v>426</v>
      </c>
      <c r="F178" s="8"/>
      <c r="G178" s="17">
        <f>-1127.15/14.87</f>
        <v>-75.800268997982528</v>
      </c>
      <c r="H178" s="8">
        <f t="shared" si="9"/>
        <v>6120.3562811028942</v>
      </c>
      <c r="I178" s="8"/>
      <c r="J178" s="24"/>
      <c r="K178" s="17" t="s">
        <v>467</v>
      </c>
      <c r="L178" s="46"/>
      <c r="M178" s="8"/>
      <c r="N178" s="31">
        <f t="shared" si="10"/>
        <v>0</v>
      </c>
      <c r="O178" s="8"/>
      <c r="P178" s="13"/>
      <c r="Q178" s="13"/>
      <c r="R178" s="13"/>
      <c r="S178" s="13"/>
      <c r="T178" s="13"/>
      <c r="U178" s="13"/>
      <c r="V178" s="13"/>
      <c r="W178" s="13"/>
      <c r="X178" s="28"/>
      <c r="Y178" s="15"/>
      <c r="Z178" s="15"/>
      <c r="AA178" s="15"/>
      <c r="AB178" s="15">
        <v>-75.800268997982528</v>
      </c>
      <c r="AC178" s="15"/>
      <c r="AD178" s="15"/>
      <c r="AE178" s="15"/>
      <c r="AF178" s="15"/>
      <c r="AG178" s="15"/>
      <c r="AH178" s="15"/>
      <c r="AI178" s="15"/>
      <c r="AJ178" s="15"/>
      <c r="AK178" s="8"/>
    </row>
    <row r="179" spans="1:37" x14ac:dyDescent="0.2">
      <c r="A179">
        <v>173</v>
      </c>
      <c r="B179" s="1">
        <v>42827</v>
      </c>
      <c r="C179" s="50" t="s">
        <v>423</v>
      </c>
      <c r="D179" s="39" t="s">
        <v>426</v>
      </c>
      <c r="F179" s="8"/>
      <c r="G179" s="17">
        <f>-1180.5/14.87</f>
        <v>-79.388029589778085</v>
      </c>
      <c r="H179" s="8">
        <f t="shared" si="9"/>
        <v>6040.9682515131162</v>
      </c>
      <c r="I179" s="8"/>
      <c r="J179" s="24"/>
      <c r="K179" s="17" t="s">
        <v>467</v>
      </c>
      <c r="L179" s="46"/>
      <c r="M179" s="8"/>
      <c r="N179" s="31">
        <f t="shared" si="10"/>
        <v>0</v>
      </c>
      <c r="O179" s="8"/>
      <c r="P179" s="13"/>
      <c r="Q179" s="13"/>
      <c r="R179" s="13"/>
      <c r="S179" s="13"/>
      <c r="T179" s="13"/>
      <c r="U179" s="13"/>
      <c r="V179" s="13"/>
      <c r="W179" s="13"/>
      <c r="X179" s="28"/>
      <c r="Y179" s="15"/>
      <c r="Z179" s="15"/>
      <c r="AA179" s="15"/>
      <c r="AB179" s="15">
        <v>-79.388029589778085</v>
      </c>
      <c r="AC179" s="15"/>
      <c r="AD179" s="15"/>
      <c r="AE179" s="15"/>
      <c r="AF179" s="15"/>
      <c r="AG179" s="15"/>
      <c r="AH179" s="15"/>
      <c r="AI179" s="15"/>
      <c r="AJ179" s="15"/>
      <c r="AK179" s="8"/>
    </row>
    <row r="180" spans="1:37" x14ac:dyDescent="0.2">
      <c r="A180">
        <v>174</v>
      </c>
      <c r="B180" s="1">
        <v>42827</v>
      </c>
      <c r="C180" s="50" t="s">
        <v>423</v>
      </c>
      <c r="D180" s="39" t="s">
        <v>426</v>
      </c>
      <c r="F180" s="8"/>
      <c r="G180" s="17">
        <f>-467.15/14.87</f>
        <v>-31.415601882985879</v>
      </c>
      <c r="H180" s="8">
        <f t="shared" si="9"/>
        <v>6009.55264963013</v>
      </c>
      <c r="I180" s="8"/>
      <c r="J180" s="24"/>
      <c r="K180" s="17" t="s">
        <v>467</v>
      </c>
      <c r="L180" s="46"/>
      <c r="M180" s="8"/>
      <c r="N180" s="31">
        <f t="shared" si="10"/>
        <v>0</v>
      </c>
      <c r="O180" s="8"/>
      <c r="P180" s="13"/>
      <c r="Q180" s="13"/>
      <c r="R180" s="13"/>
      <c r="S180" s="13"/>
      <c r="T180" s="13"/>
      <c r="U180" s="13"/>
      <c r="V180" s="13"/>
      <c r="W180" s="13"/>
      <c r="X180" s="28"/>
      <c r="Y180" s="15"/>
      <c r="Z180" s="15"/>
      <c r="AA180" s="15"/>
      <c r="AB180" s="15">
        <v>-31.415601882985879</v>
      </c>
      <c r="AC180" s="15"/>
      <c r="AD180" s="15"/>
      <c r="AE180" s="15"/>
      <c r="AF180" s="15"/>
      <c r="AG180" s="15"/>
      <c r="AH180" s="15"/>
      <c r="AI180" s="15"/>
      <c r="AJ180" s="15"/>
      <c r="AK180" s="8"/>
    </row>
    <row r="181" spans="1:37" x14ac:dyDescent="0.2">
      <c r="A181">
        <v>175</v>
      </c>
      <c r="B181" s="1">
        <v>42827</v>
      </c>
      <c r="C181" s="50" t="s">
        <v>424</v>
      </c>
      <c r="D181" s="39" t="s">
        <v>426</v>
      </c>
      <c r="F181" s="8"/>
      <c r="G181" s="17">
        <f>-7578.52/14.87</f>
        <v>-509.65164761264299</v>
      </c>
      <c r="H181" s="8">
        <f t="shared" si="9"/>
        <v>5499.9010020174874</v>
      </c>
      <c r="I181" s="8"/>
      <c r="J181" s="24"/>
      <c r="K181" s="17" t="s">
        <v>467</v>
      </c>
      <c r="L181" s="46"/>
      <c r="M181" s="8"/>
      <c r="N181" s="31">
        <f t="shared" si="10"/>
        <v>0</v>
      </c>
      <c r="O181" s="8"/>
      <c r="P181" s="13"/>
      <c r="Q181" s="13"/>
      <c r="R181" s="13"/>
      <c r="S181" s="13"/>
      <c r="T181" s="13"/>
      <c r="U181" s="13"/>
      <c r="V181" s="13"/>
      <c r="W181" s="13"/>
      <c r="X181" s="28"/>
      <c r="Y181" s="15"/>
      <c r="Z181" s="15">
        <v>-509.65164761264299</v>
      </c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8"/>
    </row>
    <row r="182" spans="1:37" x14ac:dyDescent="0.2">
      <c r="A182">
        <v>176</v>
      </c>
      <c r="B182" s="1">
        <v>42828</v>
      </c>
      <c r="C182" s="50" t="s">
        <v>425</v>
      </c>
      <c r="D182" s="39" t="s">
        <v>426</v>
      </c>
      <c r="F182" s="8"/>
      <c r="G182" s="17">
        <f>-185</f>
        <v>-185</v>
      </c>
      <c r="H182" s="8">
        <f t="shared" si="9"/>
        <v>5314.9010020174874</v>
      </c>
      <c r="I182" s="8"/>
      <c r="J182" s="24"/>
      <c r="K182" s="17" t="s">
        <v>467</v>
      </c>
      <c r="L182" s="46"/>
      <c r="M182" s="8"/>
      <c r="N182" s="31">
        <f t="shared" si="10"/>
        <v>0</v>
      </c>
      <c r="O182" s="8"/>
      <c r="P182" s="13"/>
      <c r="Q182" s="13"/>
      <c r="R182" s="13"/>
      <c r="S182" s="13"/>
      <c r="T182" s="13"/>
      <c r="U182" s="13"/>
      <c r="V182" s="13"/>
      <c r="W182" s="13"/>
      <c r="X182" s="28">
        <v>-185</v>
      </c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8"/>
    </row>
    <row r="183" spans="1:37" x14ac:dyDescent="0.2">
      <c r="A183">
        <v>177</v>
      </c>
      <c r="B183" s="42">
        <v>42850</v>
      </c>
      <c r="C183" s="50" t="s">
        <v>427</v>
      </c>
      <c r="D183" s="39" t="s">
        <v>426</v>
      </c>
      <c r="F183" s="8">
        <v>45</v>
      </c>
      <c r="G183" s="17"/>
      <c r="H183" s="8">
        <f t="shared" si="9"/>
        <v>5359.9010020174874</v>
      </c>
      <c r="I183" s="8"/>
      <c r="J183" s="24"/>
      <c r="K183" s="92"/>
      <c r="L183" s="46"/>
      <c r="M183" s="8"/>
      <c r="N183" s="31">
        <f>SUM(P183:AJ183)-SUM(F183:G183)-J183-L183-E183</f>
        <v>0</v>
      </c>
      <c r="O183" s="8"/>
      <c r="P183" s="13"/>
      <c r="Q183" s="13"/>
      <c r="R183" s="13"/>
      <c r="S183" s="13"/>
      <c r="T183" s="13"/>
      <c r="U183" s="13">
        <v>45</v>
      </c>
      <c r="V183" s="13"/>
      <c r="W183" s="13"/>
      <c r="X183" s="28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8"/>
    </row>
    <row r="184" spans="1:37" x14ac:dyDescent="0.2">
      <c r="A184">
        <v>178</v>
      </c>
      <c r="B184" s="42">
        <v>42861</v>
      </c>
      <c r="C184" s="39" t="s">
        <v>430</v>
      </c>
      <c r="D184" s="39" t="s">
        <v>426</v>
      </c>
      <c r="F184" s="8"/>
      <c r="G184" s="17">
        <v>-25</v>
      </c>
      <c r="H184" s="8">
        <f t="shared" si="9"/>
        <v>5334.9010020174874</v>
      </c>
      <c r="I184" s="8"/>
      <c r="J184" s="24"/>
      <c r="K184" s="17" t="s">
        <v>467</v>
      </c>
      <c r="L184" s="46"/>
      <c r="M184" s="8"/>
      <c r="N184" s="31">
        <f t="shared" si="10"/>
        <v>0</v>
      </c>
      <c r="O184" s="8"/>
      <c r="P184" s="13"/>
      <c r="Q184" s="13"/>
      <c r="R184" s="13"/>
      <c r="S184" s="13"/>
      <c r="T184" s="13"/>
      <c r="U184" s="13"/>
      <c r="V184" s="13"/>
      <c r="W184" s="13"/>
      <c r="X184" s="28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>
        <v>-25</v>
      </c>
      <c r="AK184" s="8"/>
    </row>
    <row r="185" spans="1:37" x14ac:dyDescent="0.2">
      <c r="A185">
        <v>179</v>
      </c>
      <c r="B185" s="42">
        <v>42861</v>
      </c>
      <c r="C185" s="39" t="s">
        <v>423</v>
      </c>
      <c r="D185" s="39" t="s">
        <v>426</v>
      </c>
      <c r="F185" s="8"/>
      <c r="G185" s="17">
        <v>-26.4747814391392</v>
      </c>
      <c r="H185" s="8">
        <f t="shared" si="9"/>
        <v>5308.426220578348</v>
      </c>
      <c r="I185" s="8"/>
      <c r="J185" s="24"/>
      <c r="K185" s="17" t="s">
        <v>467</v>
      </c>
      <c r="L185" s="46"/>
      <c r="M185" s="8"/>
      <c r="N185" s="31">
        <f t="shared" si="10"/>
        <v>0</v>
      </c>
      <c r="O185" s="8"/>
      <c r="P185" s="13"/>
      <c r="Q185" s="13"/>
      <c r="R185" s="13"/>
      <c r="S185" s="13"/>
      <c r="T185" s="13"/>
      <c r="U185" s="13"/>
      <c r="V185" s="13"/>
      <c r="W185" s="13"/>
      <c r="X185" s="28"/>
      <c r="Y185" s="15"/>
      <c r="Z185" s="15"/>
      <c r="AA185" s="15"/>
      <c r="AB185" s="15">
        <v>-26.4747814391392</v>
      </c>
      <c r="AC185" s="15"/>
      <c r="AD185" s="15"/>
      <c r="AE185" s="15"/>
      <c r="AF185" s="15"/>
      <c r="AG185" s="15"/>
      <c r="AH185" s="15"/>
      <c r="AI185" s="15"/>
      <c r="AJ185" s="15"/>
      <c r="AK185" s="8"/>
    </row>
    <row r="186" spans="1:37" x14ac:dyDescent="0.2">
      <c r="A186">
        <v>180</v>
      </c>
      <c r="B186" s="42">
        <v>42861</v>
      </c>
      <c r="C186" s="50" t="s">
        <v>423</v>
      </c>
      <c r="D186" s="39" t="s">
        <v>426</v>
      </c>
      <c r="E186" s="17"/>
      <c r="F186" s="8"/>
      <c r="G186" s="17">
        <v>-32.104909213180903</v>
      </c>
      <c r="H186" s="8">
        <f t="shared" si="9"/>
        <v>5276.3213113651673</v>
      </c>
      <c r="I186" s="8"/>
      <c r="J186" s="24"/>
      <c r="K186" s="17" t="s">
        <v>467</v>
      </c>
      <c r="L186" s="46"/>
      <c r="M186" s="8"/>
      <c r="N186" s="31">
        <f t="shared" si="10"/>
        <v>0</v>
      </c>
      <c r="O186" s="8"/>
      <c r="P186" s="13"/>
      <c r="Q186" s="13"/>
      <c r="R186" s="13"/>
      <c r="S186" s="13"/>
      <c r="T186" s="13"/>
      <c r="U186" s="13"/>
      <c r="V186" s="13"/>
      <c r="W186" s="13"/>
      <c r="X186" s="28"/>
      <c r="Y186" s="15"/>
      <c r="Z186" s="15"/>
      <c r="AA186" s="15"/>
      <c r="AB186" s="15">
        <v>-32.104909213180903</v>
      </c>
      <c r="AC186" s="15"/>
      <c r="AD186" s="15"/>
      <c r="AE186" s="15"/>
      <c r="AF186" s="15"/>
      <c r="AG186" s="15"/>
      <c r="AH186" s="15"/>
      <c r="AI186" s="15"/>
      <c r="AJ186" s="15"/>
      <c r="AK186" s="8"/>
    </row>
    <row r="187" spans="1:37" x14ac:dyDescent="0.2">
      <c r="A187">
        <v>181</v>
      </c>
      <c r="B187" s="42">
        <v>42861</v>
      </c>
      <c r="C187" s="50" t="s">
        <v>436</v>
      </c>
      <c r="D187" s="39" t="s">
        <v>426</v>
      </c>
      <c r="E187" s="17"/>
      <c r="F187" s="8"/>
      <c r="G187" s="17">
        <v>-2.0174848688634799</v>
      </c>
      <c r="H187" s="8">
        <f t="shared" si="9"/>
        <v>5274.3038264963034</v>
      </c>
      <c r="I187" s="8"/>
      <c r="J187" s="24"/>
      <c r="K187" s="17" t="s">
        <v>467</v>
      </c>
      <c r="L187" s="46"/>
      <c r="M187" s="8"/>
      <c r="N187" s="31">
        <f t="shared" si="10"/>
        <v>0</v>
      </c>
      <c r="O187" s="8"/>
      <c r="P187" s="13"/>
      <c r="Q187" s="13"/>
      <c r="R187" s="13"/>
      <c r="S187" s="13"/>
      <c r="T187" s="13"/>
      <c r="U187" s="13"/>
      <c r="V187" s="13"/>
      <c r="W187" s="13"/>
      <c r="X187" s="28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>
        <v>-2.0174848688634799</v>
      </c>
      <c r="AK187" s="8"/>
    </row>
    <row r="188" spans="1:37" x14ac:dyDescent="0.2">
      <c r="A188">
        <v>182</v>
      </c>
      <c r="B188" s="42">
        <v>42861</v>
      </c>
      <c r="C188" s="50" t="s">
        <v>437</v>
      </c>
      <c r="D188" s="39" t="s">
        <v>426</v>
      </c>
      <c r="E188" s="17"/>
      <c r="F188" s="8"/>
      <c r="G188" s="17">
        <v>-67.249495628782796</v>
      </c>
      <c r="H188" s="8">
        <f t="shared" si="9"/>
        <v>5207.0543308675205</v>
      </c>
      <c r="I188" s="8"/>
      <c r="J188" s="24"/>
      <c r="K188" s="17" t="s">
        <v>467</v>
      </c>
      <c r="L188" s="46"/>
      <c r="M188" s="8"/>
      <c r="N188" s="31">
        <f t="shared" si="10"/>
        <v>0</v>
      </c>
      <c r="O188" s="8"/>
      <c r="P188" s="13"/>
      <c r="Q188" s="13"/>
      <c r="R188" s="13"/>
      <c r="S188" s="13"/>
      <c r="T188" s="13"/>
      <c r="U188" s="13"/>
      <c r="V188" s="13"/>
      <c r="W188" s="13"/>
      <c r="X188" s="28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>
        <v>-67.249495628782796</v>
      </c>
      <c r="AJ188" s="15"/>
      <c r="AK188" s="8"/>
    </row>
    <row r="189" spans="1:37" x14ac:dyDescent="0.2">
      <c r="A189">
        <v>183</v>
      </c>
      <c r="B189" s="42">
        <v>42879</v>
      </c>
      <c r="C189" s="50" t="s">
        <v>440</v>
      </c>
      <c r="D189" s="39" t="s">
        <v>426</v>
      </c>
      <c r="E189" s="17"/>
      <c r="F189" s="8"/>
      <c r="G189" s="17">
        <v>-2757</v>
      </c>
      <c r="H189" s="8">
        <f t="shared" si="9"/>
        <v>2450.0543308675205</v>
      </c>
      <c r="I189" s="8"/>
      <c r="J189" s="24"/>
      <c r="K189" s="17" t="s">
        <v>467</v>
      </c>
      <c r="L189" s="46"/>
      <c r="M189" s="8"/>
      <c r="N189" s="31">
        <f t="shared" si="10"/>
        <v>0</v>
      </c>
      <c r="O189" s="8"/>
      <c r="P189" s="13"/>
      <c r="Q189" s="13"/>
      <c r="R189" s="13"/>
      <c r="S189" s="13"/>
      <c r="T189" s="13"/>
      <c r="U189" s="13"/>
      <c r="V189" s="13"/>
      <c r="W189" s="13"/>
      <c r="X189" s="28"/>
      <c r="Y189" s="15"/>
      <c r="Z189" s="15"/>
      <c r="AA189" s="15"/>
      <c r="AB189" s="15"/>
      <c r="AC189" s="15">
        <v>-2757</v>
      </c>
      <c r="AD189" s="15"/>
      <c r="AE189" s="15"/>
      <c r="AF189" s="15"/>
      <c r="AG189" s="15"/>
      <c r="AH189" s="15"/>
      <c r="AI189" s="15"/>
      <c r="AJ189" s="15"/>
      <c r="AK189" s="8"/>
    </row>
    <row r="190" spans="1:37" x14ac:dyDescent="0.2">
      <c r="A190">
        <v>184</v>
      </c>
      <c r="B190" s="42">
        <v>42879</v>
      </c>
      <c r="C190" s="90" t="s">
        <v>456</v>
      </c>
      <c r="D190" s="91" t="s">
        <v>426</v>
      </c>
      <c r="E190" s="17"/>
      <c r="F190" s="8"/>
      <c r="G190" s="17">
        <v>-3140.75</v>
      </c>
      <c r="H190" s="8">
        <f>SUM(F190:G190)+H189</f>
        <v>-690.69566913247945</v>
      </c>
      <c r="I190" s="8"/>
      <c r="J190" s="24"/>
      <c r="K190" s="17" t="s">
        <v>467</v>
      </c>
      <c r="L190" s="46"/>
      <c r="M190" s="8"/>
      <c r="N190" s="31">
        <f t="shared" si="10"/>
        <v>0</v>
      </c>
      <c r="O190" s="8"/>
      <c r="P190" s="13"/>
      <c r="Q190" s="13"/>
      <c r="R190" s="13"/>
      <c r="S190" s="13"/>
      <c r="T190" s="13"/>
      <c r="U190" s="13"/>
      <c r="V190" s="13"/>
      <c r="W190" s="13"/>
      <c r="X190" s="28"/>
      <c r="Y190" s="15"/>
      <c r="Z190" s="15"/>
      <c r="AA190" s="15"/>
      <c r="AB190" s="15"/>
      <c r="AC190" s="15">
        <v>-3140.75</v>
      </c>
      <c r="AD190" s="15"/>
      <c r="AE190" s="15"/>
      <c r="AF190" s="15"/>
      <c r="AG190" s="15"/>
      <c r="AH190" s="15"/>
      <c r="AI190" s="15"/>
      <c r="AJ190" s="15"/>
      <c r="AK190" s="8"/>
    </row>
    <row r="191" spans="1:37" x14ac:dyDescent="0.2">
      <c r="A191">
        <v>185</v>
      </c>
      <c r="B191" s="42">
        <v>42951</v>
      </c>
      <c r="C191" s="50" t="s">
        <v>454</v>
      </c>
      <c r="D191" s="39" t="s">
        <v>426</v>
      </c>
      <c r="E191" s="17"/>
      <c r="F191" s="8"/>
      <c r="G191" s="17">
        <v>-700</v>
      </c>
      <c r="H191" s="8">
        <f t="shared" si="9"/>
        <v>-1390.6956691324795</v>
      </c>
      <c r="I191" s="8"/>
      <c r="J191" s="24"/>
      <c r="K191" s="17" t="s">
        <v>467</v>
      </c>
      <c r="L191" s="46"/>
      <c r="M191" s="8"/>
      <c r="N191" s="31">
        <f t="shared" si="10"/>
        <v>0</v>
      </c>
      <c r="O191" s="8"/>
      <c r="P191" s="13"/>
      <c r="Q191" s="13"/>
      <c r="R191" s="13"/>
      <c r="S191" s="13"/>
      <c r="T191" s="13"/>
      <c r="U191" s="13"/>
      <c r="V191" s="13"/>
      <c r="W191" s="13"/>
      <c r="X191" s="28"/>
      <c r="Y191" s="15"/>
      <c r="Z191" s="15"/>
      <c r="AA191" s="15"/>
      <c r="AB191" s="15"/>
      <c r="AC191" s="15">
        <v>-700</v>
      </c>
      <c r="AD191" s="15"/>
      <c r="AE191" s="15"/>
      <c r="AF191" s="15"/>
      <c r="AG191" s="15"/>
      <c r="AH191" s="15"/>
      <c r="AI191" s="15"/>
      <c r="AJ191" s="15"/>
      <c r="AK191" s="8"/>
    </row>
    <row r="192" spans="1:37" x14ac:dyDescent="0.2">
      <c r="A192">
        <v>186</v>
      </c>
      <c r="B192" s="42">
        <v>42859</v>
      </c>
      <c r="C192" s="90" t="s">
        <v>457</v>
      </c>
      <c r="D192" s="39" t="s">
        <v>426</v>
      </c>
      <c r="E192" s="17"/>
      <c r="F192" s="8"/>
      <c r="G192" s="17">
        <v>-67.05</v>
      </c>
      <c r="H192" s="8">
        <f t="shared" si="9"/>
        <v>-1457.7456691324794</v>
      </c>
      <c r="I192" s="8"/>
      <c r="J192" s="24"/>
      <c r="K192" s="17" t="s">
        <v>467</v>
      </c>
      <c r="L192" s="46"/>
      <c r="M192" s="8"/>
      <c r="N192" s="31">
        <f t="shared" si="10"/>
        <v>0</v>
      </c>
      <c r="O192" s="8"/>
      <c r="P192" s="13"/>
      <c r="Q192" s="13"/>
      <c r="R192" s="13"/>
      <c r="S192" s="13"/>
      <c r="T192" s="13"/>
      <c r="U192" s="13"/>
      <c r="V192" s="13"/>
      <c r="W192" s="13"/>
      <c r="X192" s="28"/>
      <c r="Y192" s="15"/>
      <c r="Z192" s="15"/>
      <c r="AA192" s="15">
        <v>-67.05</v>
      </c>
      <c r="AB192" s="15"/>
      <c r="AC192" s="15"/>
      <c r="AD192" s="15"/>
      <c r="AE192" s="15"/>
      <c r="AF192" s="15"/>
      <c r="AG192" s="15"/>
      <c r="AH192" s="15"/>
      <c r="AI192" s="15"/>
      <c r="AJ192" s="15"/>
      <c r="AK192" s="8"/>
    </row>
    <row r="193" spans="1:37" x14ac:dyDescent="0.2">
      <c r="A193">
        <v>187</v>
      </c>
      <c r="B193" s="42">
        <v>42953</v>
      </c>
      <c r="C193" s="90" t="s">
        <v>459</v>
      </c>
      <c r="D193" s="39" t="s">
        <v>426</v>
      </c>
      <c r="E193" s="17"/>
      <c r="F193" s="8">
        <v>249.89</v>
      </c>
      <c r="G193" s="8"/>
      <c r="H193" s="8">
        <f t="shared" si="9"/>
        <v>-1207.8556691324793</v>
      </c>
      <c r="I193" s="8"/>
      <c r="J193" s="24"/>
      <c r="K193" s="17" t="s">
        <v>467</v>
      </c>
      <c r="L193" s="46"/>
      <c r="M193" s="8"/>
      <c r="N193" s="31">
        <f t="shared" si="10"/>
        <v>0</v>
      </c>
      <c r="O193" s="8"/>
      <c r="P193" s="13">
        <v>249.89</v>
      </c>
      <c r="Q193" s="13"/>
      <c r="R193" s="13"/>
      <c r="S193" s="13"/>
      <c r="T193" s="13"/>
      <c r="U193" s="13"/>
      <c r="V193" s="13"/>
      <c r="W193" s="13"/>
      <c r="X193" s="28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8"/>
    </row>
    <row r="194" spans="1:37" x14ac:dyDescent="0.2">
      <c r="A194">
        <v>188</v>
      </c>
      <c r="B194" s="42"/>
      <c r="C194" s="90" t="s">
        <v>469</v>
      </c>
      <c r="D194" s="17" t="s">
        <v>426</v>
      </c>
      <c r="E194" s="17"/>
      <c r="F194" s="8">
        <f>-'Individual accounts'!D30</f>
        <v>3150</v>
      </c>
      <c r="G194" s="8"/>
      <c r="H194" s="8">
        <f t="shared" si="9"/>
        <v>1942.1443308675207</v>
      </c>
      <c r="I194" s="8"/>
      <c r="J194" s="24"/>
      <c r="K194" s="17" t="s">
        <v>467</v>
      </c>
      <c r="L194" s="46"/>
      <c r="M194" s="8"/>
      <c r="N194" s="31">
        <f t="shared" si="10"/>
        <v>0</v>
      </c>
      <c r="O194" s="8"/>
      <c r="P194" s="13">
        <v>3150</v>
      </c>
      <c r="Q194" s="13"/>
      <c r="R194" s="13"/>
      <c r="S194" s="13"/>
      <c r="T194" s="13"/>
      <c r="U194" s="13"/>
      <c r="V194" s="13"/>
      <c r="W194" s="13"/>
      <c r="X194" s="28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8"/>
    </row>
    <row r="195" spans="1:37" x14ac:dyDescent="0.2">
      <c r="A195">
        <v>189</v>
      </c>
      <c r="B195" s="42"/>
      <c r="C195" s="90" t="s">
        <v>470</v>
      </c>
      <c r="D195" s="17" t="s">
        <v>426</v>
      </c>
      <c r="E195" s="17"/>
      <c r="F195" s="8"/>
      <c r="G195" s="8">
        <f>-'Individual accounts'!D85</f>
        <v>-1848.3200000000004</v>
      </c>
      <c r="H195" s="8">
        <f t="shared" si="9"/>
        <v>93.824330867520302</v>
      </c>
      <c r="I195" s="8"/>
      <c r="J195" s="24"/>
      <c r="K195" s="17"/>
      <c r="L195" s="46"/>
      <c r="M195" s="8"/>
      <c r="N195" s="31">
        <f>SUM(Q195:AJ195)-SUM(F195:G195)-J195-L195-E195</f>
        <v>0</v>
      </c>
      <c r="O195" s="8"/>
      <c r="Q195" s="13"/>
      <c r="R195" s="13"/>
      <c r="S195" s="13"/>
      <c r="T195" s="13"/>
      <c r="U195" s="13"/>
      <c r="V195" s="13"/>
      <c r="W195" s="13"/>
      <c r="X195" s="28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>
        <v>-1848.3200000000004</v>
      </c>
      <c r="AK195" s="8"/>
    </row>
    <row r="196" spans="1:37" x14ac:dyDescent="0.2">
      <c r="A196">
        <v>190</v>
      </c>
      <c r="B196" s="42"/>
      <c r="C196" s="90" t="s">
        <v>471</v>
      </c>
      <c r="D196" s="17" t="s">
        <v>426</v>
      </c>
      <c r="E196" s="17"/>
      <c r="F196" s="8"/>
      <c r="G196" s="8">
        <v>-129.16</v>
      </c>
      <c r="H196" s="8">
        <f t="shared" si="9"/>
        <v>-35.335669132479694</v>
      </c>
      <c r="I196" s="8"/>
      <c r="J196" s="24"/>
      <c r="K196" s="17"/>
      <c r="L196" s="46"/>
      <c r="M196" s="8"/>
      <c r="N196" s="31">
        <f t="shared" si="10"/>
        <v>0</v>
      </c>
      <c r="O196" s="8"/>
      <c r="P196" s="13"/>
      <c r="Q196" s="13"/>
      <c r="R196" s="13"/>
      <c r="S196" s="13"/>
      <c r="T196" s="13"/>
      <c r="U196" s="13"/>
      <c r="V196" s="13"/>
      <c r="W196" s="13"/>
      <c r="X196" s="28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>
        <v>-129.16</v>
      </c>
      <c r="AK196" s="8"/>
    </row>
    <row r="197" spans="1:37" x14ac:dyDescent="0.2">
      <c r="B197" s="42"/>
      <c r="C197" s="90" t="s">
        <v>472</v>
      </c>
      <c r="D197" s="17" t="s">
        <v>426</v>
      </c>
      <c r="E197" s="17"/>
      <c r="F197" s="8">
        <v>35.340000000000003</v>
      </c>
      <c r="G197" s="8"/>
      <c r="H197" s="8">
        <f t="shared" si="9"/>
        <v>4.3308675203093117E-3</v>
      </c>
      <c r="I197" s="8"/>
      <c r="J197" s="24"/>
      <c r="K197" s="17"/>
      <c r="L197" s="46"/>
      <c r="M197" s="8"/>
      <c r="N197" s="31">
        <f t="shared" si="10"/>
        <v>0</v>
      </c>
      <c r="O197" s="8"/>
      <c r="P197" s="13"/>
      <c r="Q197" s="13"/>
      <c r="R197" s="13"/>
      <c r="S197" s="13"/>
      <c r="T197" s="13"/>
      <c r="U197" s="13"/>
      <c r="V197" s="13"/>
      <c r="W197" s="13">
        <v>35.340000000000003</v>
      </c>
      <c r="X197" s="28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8"/>
    </row>
    <row r="198" spans="1:37" x14ac:dyDescent="0.2">
      <c r="B198" s="42"/>
      <c r="C198" s="50"/>
      <c r="D198" s="17"/>
      <c r="E198" s="17"/>
      <c r="F198" s="8"/>
      <c r="G198" s="8"/>
      <c r="H198" s="8">
        <f t="shared" si="9"/>
        <v>4.3308675203093117E-3</v>
      </c>
      <c r="I198" s="8"/>
      <c r="J198" s="24"/>
      <c r="K198" s="17"/>
      <c r="L198" s="46"/>
      <c r="M198" s="8"/>
      <c r="N198" s="31">
        <f t="shared" si="10"/>
        <v>0</v>
      </c>
      <c r="O198" s="8"/>
      <c r="P198" s="13"/>
      <c r="Q198" s="13"/>
      <c r="R198" s="13"/>
      <c r="S198" s="13"/>
      <c r="T198" s="13"/>
      <c r="U198" s="13"/>
      <c r="V198" s="13"/>
      <c r="W198" s="13"/>
      <c r="X198" s="28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8"/>
    </row>
    <row r="199" spans="1:37" x14ac:dyDescent="0.2">
      <c r="B199" s="42"/>
      <c r="C199" s="50"/>
      <c r="D199" s="17"/>
      <c r="E199" s="17"/>
      <c r="F199" s="8"/>
      <c r="G199" s="8"/>
      <c r="H199" s="8">
        <f t="shared" si="9"/>
        <v>4.3308675203093117E-3</v>
      </c>
      <c r="I199" s="8"/>
      <c r="J199" s="24"/>
      <c r="K199" s="17"/>
      <c r="L199" s="46"/>
      <c r="M199" s="8"/>
      <c r="N199" s="31">
        <f t="shared" si="10"/>
        <v>0</v>
      </c>
      <c r="O199" s="8"/>
      <c r="P199" s="13"/>
      <c r="Q199" s="13"/>
      <c r="R199" s="13"/>
      <c r="S199" s="13"/>
      <c r="T199" s="13"/>
      <c r="U199" s="13"/>
      <c r="V199" s="13"/>
      <c r="W199" s="13"/>
      <c r="X199" s="28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8"/>
    </row>
    <row r="200" spans="1:37" x14ac:dyDescent="0.2">
      <c r="B200" s="1"/>
      <c r="C200" s="39"/>
      <c r="D200" s="39"/>
      <c r="F200" s="8"/>
      <c r="G200" s="8"/>
      <c r="H200" s="8">
        <f t="shared" si="9"/>
        <v>4.3308675203093117E-3</v>
      </c>
      <c r="I200" s="8"/>
      <c r="J200" s="24"/>
      <c r="K200" s="17"/>
      <c r="L200" s="46"/>
      <c r="M200" s="8"/>
      <c r="N200" s="31">
        <f t="shared" si="10"/>
        <v>0</v>
      </c>
      <c r="O200" s="8"/>
      <c r="P200" s="13"/>
      <c r="Q200" s="13"/>
      <c r="R200" s="13"/>
      <c r="S200" s="13"/>
      <c r="T200" s="13"/>
      <c r="U200" s="13"/>
      <c r="V200" s="13"/>
      <c r="W200" s="13"/>
      <c r="X200" s="28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8"/>
    </row>
    <row r="201" spans="1:37" x14ac:dyDescent="0.2">
      <c r="B201" s="1"/>
      <c r="C201" s="39"/>
      <c r="D201" s="39"/>
      <c r="F201" s="8"/>
      <c r="G201" s="8"/>
      <c r="H201" s="8">
        <f t="shared" si="9"/>
        <v>4.3308675203093117E-3</v>
      </c>
      <c r="I201" s="8"/>
      <c r="J201" s="24"/>
      <c r="K201" s="17"/>
      <c r="L201" s="46"/>
      <c r="M201" s="8"/>
      <c r="N201" s="31">
        <f t="shared" si="10"/>
        <v>0</v>
      </c>
      <c r="O201" s="8"/>
      <c r="P201" s="13"/>
      <c r="Q201" s="13"/>
      <c r="R201" s="13"/>
      <c r="S201" s="13"/>
      <c r="T201" s="13"/>
      <c r="U201" s="13"/>
      <c r="V201" s="13"/>
      <c r="W201" s="13"/>
      <c r="X201" s="28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8"/>
    </row>
    <row r="202" spans="1:37" x14ac:dyDescent="0.2">
      <c r="B202" s="1"/>
      <c r="C202" s="39"/>
      <c r="D202" s="39"/>
      <c r="F202" s="8"/>
      <c r="G202" s="8"/>
      <c r="H202" s="8">
        <f t="shared" si="9"/>
        <v>4.3308675203093117E-3</v>
      </c>
      <c r="I202" s="8"/>
      <c r="J202" s="24"/>
      <c r="K202" s="17"/>
      <c r="L202" s="46"/>
      <c r="M202" s="8"/>
      <c r="N202" s="31">
        <f t="shared" si="10"/>
        <v>0</v>
      </c>
      <c r="O202" s="8"/>
      <c r="P202" s="13"/>
      <c r="Q202" s="13"/>
      <c r="R202" s="13"/>
      <c r="S202" s="13"/>
      <c r="T202" s="13"/>
      <c r="U202" s="13"/>
      <c r="V202" s="13"/>
      <c r="W202" s="13"/>
      <c r="X202" s="28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8"/>
    </row>
    <row r="203" spans="1:37" x14ac:dyDescent="0.2">
      <c r="B203" s="1"/>
      <c r="C203" s="39"/>
      <c r="D203" s="39"/>
      <c r="F203" s="8"/>
      <c r="G203" s="8"/>
      <c r="H203" s="8">
        <f t="shared" si="9"/>
        <v>4.3308675203093117E-3</v>
      </c>
      <c r="I203" s="8"/>
      <c r="J203" s="24"/>
      <c r="K203" s="17"/>
      <c r="L203" s="46"/>
      <c r="M203" s="8"/>
      <c r="N203" s="31">
        <f t="shared" si="10"/>
        <v>0</v>
      </c>
      <c r="O203" s="8"/>
      <c r="P203" s="13"/>
      <c r="Q203" s="13"/>
      <c r="R203" s="13"/>
      <c r="S203" s="13"/>
      <c r="T203" s="13"/>
      <c r="U203" s="13"/>
      <c r="V203" s="13"/>
      <c r="W203" s="13"/>
      <c r="X203" s="28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8"/>
    </row>
    <row r="204" spans="1:37" x14ac:dyDescent="0.2">
      <c r="B204" s="1"/>
      <c r="C204" s="39"/>
      <c r="D204" s="39"/>
      <c r="F204" s="8"/>
      <c r="G204" s="8"/>
      <c r="H204" s="8">
        <f t="shared" si="9"/>
        <v>4.3308675203093117E-3</v>
      </c>
      <c r="I204" s="8"/>
      <c r="J204" s="24"/>
      <c r="K204" s="17"/>
      <c r="L204" s="46"/>
      <c r="M204" s="8"/>
      <c r="N204" s="31">
        <f t="shared" si="10"/>
        <v>0</v>
      </c>
      <c r="O204" s="8"/>
      <c r="P204" s="13"/>
      <c r="Q204" s="13"/>
      <c r="R204" s="13"/>
      <c r="S204" s="13"/>
      <c r="T204" s="13"/>
      <c r="U204" s="13"/>
      <c r="V204" s="13"/>
      <c r="W204" s="13"/>
      <c r="X204" s="28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8"/>
    </row>
    <row r="205" spans="1:37" x14ac:dyDescent="0.2">
      <c r="B205" s="1"/>
      <c r="C205" s="39"/>
      <c r="D205" s="39"/>
      <c r="F205" s="8"/>
      <c r="G205" s="8"/>
      <c r="H205" s="8">
        <f t="shared" si="9"/>
        <v>4.3308675203093117E-3</v>
      </c>
      <c r="I205" s="8"/>
      <c r="J205" s="24"/>
      <c r="K205" s="17"/>
      <c r="L205" s="46"/>
      <c r="M205" s="8"/>
      <c r="N205" s="31">
        <f t="shared" si="10"/>
        <v>0</v>
      </c>
      <c r="O205" s="8"/>
      <c r="P205" s="13"/>
      <c r="Q205" s="13"/>
      <c r="R205" s="13"/>
      <c r="S205" s="13"/>
      <c r="T205" s="13"/>
      <c r="U205" s="13"/>
      <c r="V205" s="13"/>
      <c r="W205" s="13"/>
      <c r="X205" s="28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8"/>
    </row>
    <row r="206" spans="1:37" x14ac:dyDescent="0.2">
      <c r="B206" s="1"/>
      <c r="C206" s="39"/>
      <c r="D206" s="39"/>
      <c r="F206" s="8"/>
      <c r="G206" s="8"/>
      <c r="H206" s="8">
        <f t="shared" si="9"/>
        <v>4.3308675203093117E-3</v>
      </c>
      <c r="I206" s="8"/>
      <c r="J206" s="24"/>
      <c r="K206" s="17"/>
      <c r="L206" s="46"/>
      <c r="M206" s="8"/>
      <c r="N206" s="31">
        <f t="shared" si="10"/>
        <v>0</v>
      </c>
      <c r="O206" s="8"/>
      <c r="P206" s="13"/>
      <c r="Q206" s="13"/>
      <c r="R206" s="13"/>
      <c r="S206" s="13"/>
      <c r="T206" s="13"/>
      <c r="U206" s="13"/>
      <c r="V206" s="13"/>
      <c r="W206" s="13"/>
      <c r="X206" s="28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8"/>
    </row>
    <row r="207" spans="1:37" x14ac:dyDescent="0.2">
      <c r="B207" s="1"/>
      <c r="C207" s="39"/>
      <c r="D207" s="39"/>
      <c r="F207" s="8"/>
      <c r="G207" s="8"/>
      <c r="H207" s="8">
        <f t="shared" si="9"/>
        <v>4.3308675203093117E-3</v>
      </c>
      <c r="I207" s="8"/>
      <c r="J207" s="24"/>
      <c r="K207" s="17"/>
      <c r="L207" s="46"/>
      <c r="M207" s="8"/>
      <c r="N207" s="31">
        <f t="shared" si="10"/>
        <v>0</v>
      </c>
      <c r="O207" s="8"/>
      <c r="P207" s="13"/>
      <c r="Q207" s="13"/>
      <c r="R207" s="13"/>
      <c r="S207" s="13"/>
      <c r="T207" s="13"/>
      <c r="U207" s="13"/>
      <c r="V207" s="13"/>
      <c r="W207" s="13"/>
      <c r="X207" s="28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8"/>
    </row>
    <row r="208" spans="1:37" x14ac:dyDescent="0.2">
      <c r="B208" s="1"/>
      <c r="C208" s="39"/>
      <c r="D208" s="39"/>
      <c r="F208" s="8"/>
      <c r="G208" s="8"/>
      <c r="H208" s="8">
        <f t="shared" si="9"/>
        <v>4.3308675203093117E-3</v>
      </c>
      <c r="I208" s="8"/>
      <c r="J208" s="24"/>
      <c r="K208" s="17"/>
      <c r="L208" s="46"/>
      <c r="M208" s="8"/>
      <c r="N208" s="31">
        <f t="shared" si="10"/>
        <v>0</v>
      </c>
      <c r="O208" s="8"/>
      <c r="P208" s="13"/>
      <c r="Q208" s="13"/>
      <c r="R208" s="13"/>
      <c r="S208" s="13"/>
      <c r="T208" s="13"/>
      <c r="U208" s="13"/>
      <c r="V208" s="13"/>
      <c r="W208" s="13"/>
      <c r="X208" s="28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8"/>
    </row>
    <row r="209" spans="2:37" x14ac:dyDescent="0.2">
      <c r="B209" s="1"/>
      <c r="C209" s="39"/>
      <c r="D209" s="39"/>
      <c r="F209" s="8"/>
      <c r="G209" s="8"/>
      <c r="H209" s="8">
        <f t="shared" si="9"/>
        <v>4.3308675203093117E-3</v>
      </c>
      <c r="I209" s="8"/>
      <c r="J209" s="24"/>
      <c r="K209" s="17"/>
      <c r="L209" s="46"/>
      <c r="M209" s="8"/>
      <c r="N209" s="31">
        <f t="shared" si="10"/>
        <v>0</v>
      </c>
      <c r="O209" s="8"/>
      <c r="P209" s="13"/>
      <c r="Q209" s="13"/>
      <c r="R209" s="13"/>
      <c r="S209" s="13"/>
      <c r="T209" s="13"/>
      <c r="U209" s="13"/>
      <c r="V209" s="13"/>
      <c r="W209" s="13"/>
      <c r="X209" s="28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8"/>
    </row>
    <row r="210" spans="2:37" x14ac:dyDescent="0.2">
      <c r="B210" s="1"/>
      <c r="C210" s="39"/>
      <c r="D210" s="39"/>
      <c r="F210" s="8"/>
      <c r="G210" s="8"/>
      <c r="H210" s="8">
        <f t="shared" si="9"/>
        <v>4.3308675203093117E-3</v>
      </c>
      <c r="I210" s="8"/>
      <c r="J210" s="24"/>
      <c r="K210" s="17"/>
      <c r="L210" s="46"/>
      <c r="M210" s="8"/>
      <c r="N210" s="31">
        <f t="shared" si="10"/>
        <v>0</v>
      </c>
      <c r="O210" s="8"/>
      <c r="P210" s="13"/>
      <c r="Q210" s="13"/>
      <c r="R210" s="13"/>
      <c r="S210" s="13"/>
      <c r="T210" s="13"/>
      <c r="U210" s="13"/>
      <c r="V210" s="13"/>
      <c r="W210" s="13"/>
      <c r="X210" s="28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8"/>
    </row>
    <row r="211" spans="2:37" x14ac:dyDescent="0.2">
      <c r="B211" s="1"/>
      <c r="C211" s="39"/>
      <c r="D211" s="39"/>
      <c r="F211" s="8"/>
      <c r="G211" s="8"/>
      <c r="H211" s="8">
        <f t="shared" si="9"/>
        <v>4.3308675203093117E-3</v>
      </c>
      <c r="I211" s="8"/>
      <c r="J211" s="24"/>
      <c r="K211" s="17"/>
      <c r="L211" s="46"/>
      <c r="M211" s="8"/>
      <c r="N211" s="31">
        <f t="shared" si="10"/>
        <v>0</v>
      </c>
      <c r="O211" s="8"/>
      <c r="P211" s="13"/>
      <c r="Q211" s="13"/>
      <c r="R211" s="13"/>
      <c r="S211" s="13"/>
      <c r="T211" s="13"/>
      <c r="U211" s="13"/>
      <c r="V211" s="13"/>
      <c r="W211" s="13"/>
      <c r="X211" s="28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8"/>
    </row>
    <row r="212" spans="2:37" x14ac:dyDescent="0.2">
      <c r="B212" s="1"/>
      <c r="C212" s="39"/>
      <c r="D212" s="39"/>
      <c r="F212" s="8"/>
      <c r="G212" s="8"/>
      <c r="H212" s="8">
        <f t="shared" si="9"/>
        <v>4.3308675203093117E-3</v>
      </c>
      <c r="I212" s="8"/>
      <c r="J212" s="24"/>
      <c r="K212" s="17"/>
      <c r="L212" s="46"/>
      <c r="M212" s="8"/>
      <c r="N212" s="31">
        <f t="shared" si="10"/>
        <v>0</v>
      </c>
      <c r="O212" s="8"/>
      <c r="P212" s="13"/>
      <c r="Q212" s="13"/>
      <c r="R212" s="13"/>
      <c r="S212" s="13"/>
      <c r="T212" s="13"/>
      <c r="U212" s="13"/>
      <c r="V212" s="13"/>
      <c r="W212" s="13"/>
      <c r="X212" s="28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8"/>
    </row>
    <row r="213" spans="2:37" x14ac:dyDescent="0.2">
      <c r="B213" s="1"/>
      <c r="C213" s="39"/>
      <c r="D213" s="39"/>
      <c r="F213" s="8"/>
      <c r="G213" s="8"/>
      <c r="H213" s="8">
        <f t="shared" si="9"/>
        <v>4.3308675203093117E-3</v>
      </c>
      <c r="I213" s="8"/>
      <c r="J213" s="24"/>
      <c r="K213" s="17"/>
      <c r="L213" s="46"/>
      <c r="M213" s="8"/>
      <c r="N213" s="31">
        <f t="shared" si="10"/>
        <v>0</v>
      </c>
      <c r="O213" s="8"/>
      <c r="P213" s="13"/>
      <c r="Q213" s="13"/>
      <c r="R213" s="13"/>
      <c r="S213" s="13"/>
      <c r="T213" s="13"/>
      <c r="U213" s="13"/>
      <c r="V213" s="13"/>
      <c r="W213" s="13"/>
      <c r="X213" s="28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8"/>
    </row>
    <row r="214" spans="2:37" x14ac:dyDescent="0.2">
      <c r="B214" s="1"/>
      <c r="C214" s="39"/>
      <c r="D214" s="39"/>
      <c r="F214" s="8"/>
      <c r="G214" s="8"/>
      <c r="H214" s="8">
        <f t="shared" si="9"/>
        <v>4.3308675203093117E-3</v>
      </c>
      <c r="I214" s="8"/>
      <c r="J214" s="24"/>
      <c r="K214" s="17"/>
      <c r="L214" s="46"/>
      <c r="M214" s="8"/>
      <c r="N214" s="31">
        <f t="shared" si="10"/>
        <v>0</v>
      </c>
      <c r="O214" s="8"/>
      <c r="P214" s="13"/>
      <c r="Q214" s="13"/>
      <c r="R214" s="13"/>
      <c r="S214" s="13"/>
      <c r="T214" s="13"/>
      <c r="U214" s="13"/>
      <c r="V214" s="13"/>
      <c r="W214" s="13"/>
      <c r="X214" s="28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8"/>
    </row>
    <row r="215" spans="2:37" x14ac:dyDescent="0.2">
      <c r="B215" s="1"/>
      <c r="C215" s="39"/>
      <c r="D215" s="39"/>
      <c r="F215" s="8"/>
      <c r="G215" s="8"/>
      <c r="H215" s="8">
        <f t="shared" si="9"/>
        <v>4.3308675203093117E-3</v>
      </c>
      <c r="I215" s="8"/>
      <c r="J215" s="24"/>
      <c r="K215" s="17"/>
      <c r="L215" s="46"/>
      <c r="M215" s="8"/>
      <c r="N215" s="31">
        <f t="shared" si="10"/>
        <v>0</v>
      </c>
      <c r="O215" s="8"/>
      <c r="P215" s="13"/>
      <c r="Q215" s="13"/>
      <c r="R215" s="13"/>
      <c r="S215" s="13"/>
      <c r="T215" s="13"/>
      <c r="U215" s="13"/>
      <c r="V215" s="13"/>
      <c r="W215" s="13"/>
      <c r="X215" s="28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8"/>
    </row>
    <row r="216" spans="2:37" x14ac:dyDescent="0.2">
      <c r="B216" s="1"/>
      <c r="C216" s="39"/>
      <c r="D216" s="39"/>
      <c r="F216" s="8"/>
      <c r="G216" s="8"/>
      <c r="H216" s="8">
        <f t="shared" si="9"/>
        <v>4.3308675203093117E-3</v>
      </c>
      <c r="I216" s="8"/>
      <c r="J216" s="24"/>
      <c r="K216" s="17"/>
      <c r="L216" s="46"/>
      <c r="M216" s="8"/>
      <c r="N216" s="31">
        <f t="shared" si="10"/>
        <v>0</v>
      </c>
      <c r="O216" s="8"/>
      <c r="P216" s="13"/>
      <c r="Q216" s="13"/>
      <c r="R216" s="13"/>
      <c r="S216" s="13"/>
      <c r="T216" s="13"/>
      <c r="U216" s="13"/>
      <c r="V216" s="13"/>
      <c r="W216" s="13"/>
      <c r="X216" s="28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8"/>
    </row>
    <row r="217" spans="2:37" x14ac:dyDescent="0.2">
      <c r="B217" s="1"/>
      <c r="C217" s="39"/>
      <c r="D217" s="39"/>
      <c r="F217" s="8"/>
      <c r="G217" s="8"/>
      <c r="H217" s="8">
        <f t="shared" si="9"/>
        <v>4.3308675203093117E-3</v>
      </c>
      <c r="I217" s="8"/>
      <c r="J217" s="24"/>
      <c r="K217" s="17"/>
      <c r="L217" s="46"/>
      <c r="M217" s="8"/>
      <c r="N217" s="31">
        <f t="shared" si="10"/>
        <v>0</v>
      </c>
      <c r="O217" s="8"/>
      <c r="P217" s="13"/>
      <c r="Q217" s="13"/>
      <c r="R217" s="13"/>
      <c r="S217" s="13"/>
      <c r="T217" s="13"/>
      <c r="U217" s="13"/>
      <c r="V217" s="13"/>
      <c r="W217" s="13"/>
      <c r="X217" s="28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8"/>
    </row>
    <row r="218" spans="2:37" x14ac:dyDescent="0.2">
      <c r="B218" s="1"/>
      <c r="C218" s="39"/>
      <c r="D218" s="39"/>
      <c r="F218" s="8"/>
      <c r="G218" s="8"/>
      <c r="H218" s="8">
        <f t="shared" si="9"/>
        <v>4.3308675203093117E-3</v>
      </c>
      <c r="I218" s="8"/>
      <c r="J218" s="24"/>
      <c r="K218" s="17"/>
      <c r="L218" s="46"/>
      <c r="M218" s="8"/>
      <c r="N218" s="31">
        <f t="shared" si="10"/>
        <v>0</v>
      </c>
      <c r="O218" s="8"/>
      <c r="P218" s="13"/>
      <c r="Q218" s="13"/>
      <c r="R218" s="13"/>
      <c r="S218" s="13"/>
      <c r="T218" s="13"/>
      <c r="U218" s="13"/>
      <c r="V218" s="13"/>
      <c r="W218" s="13"/>
      <c r="X218" s="28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8"/>
    </row>
    <row r="219" spans="2:37" x14ac:dyDescent="0.2">
      <c r="B219" s="1"/>
      <c r="C219" s="39"/>
      <c r="D219" s="39"/>
      <c r="F219" s="8"/>
      <c r="G219" s="8"/>
      <c r="H219" s="8">
        <f t="shared" si="9"/>
        <v>4.3308675203093117E-3</v>
      </c>
      <c r="I219" s="8"/>
      <c r="J219" s="24"/>
      <c r="K219" s="17"/>
      <c r="L219" s="46"/>
      <c r="M219" s="8"/>
      <c r="N219" s="31">
        <f t="shared" si="10"/>
        <v>0</v>
      </c>
      <c r="O219" s="8"/>
      <c r="P219" s="13"/>
      <c r="Q219" s="13"/>
      <c r="R219" s="13"/>
      <c r="S219" s="13"/>
      <c r="T219" s="13"/>
      <c r="U219" s="13"/>
      <c r="V219" s="13"/>
      <c r="W219" s="13"/>
      <c r="X219" s="28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8"/>
    </row>
    <row r="220" spans="2:37" x14ac:dyDescent="0.2">
      <c r="B220" s="1"/>
      <c r="C220" s="39"/>
      <c r="D220" s="39"/>
      <c r="F220" s="8"/>
      <c r="G220" s="8"/>
      <c r="H220" s="8">
        <f t="shared" si="9"/>
        <v>4.3308675203093117E-3</v>
      </c>
      <c r="I220" s="8"/>
      <c r="J220" s="24"/>
      <c r="K220" s="17"/>
      <c r="L220" s="46"/>
      <c r="M220" s="8"/>
      <c r="N220" s="31">
        <f t="shared" si="10"/>
        <v>0</v>
      </c>
      <c r="O220" s="8"/>
      <c r="P220" s="13"/>
      <c r="Q220" s="13"/>
      <c r="R220" s="13"/>
      <c r="S220" s="13"/>
      <c r="T220" s="13"/>
      <c r="U220" s="13"/>
      <c r="V220" s="13"/>
      <c r="W220" s="13"/>
      <c r="X220" s="28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8"/>
    </row>
    <row r="221" spans="2:37" x14ac:dyDescent="0.2">
      <c r="B221" s="1"/>
      <c r="C221" s="39"/>
      <c r="D221" s="39"/>
      <c r="F221" s="8"/>
      <c r="G221" s="8"/>
      <c r="H221" s="8">
        <f t="shared" si="9"/>
        <v>4.3308675203093117E-3</v>
      </c>
      <c r="I221" s="8"/>
      <c r="J221" s="24"/>
      <c r="K221" s="17"/>
      <c r="L221" s="46"/>
      <c r="M221" s="8"/>
      <c r="N221" s="31">
        <f t="shared" si="10"/>
        <v>0</v>
      </c>
      <c r="O221" s="8"/>
      <c r="P221" s="13"/>
      <c r="Q221" s="13"/>
      <c r="R221" s="13"/>
      <c r="S221" s="13"/>
      <c r="T221" s="13"/>
      <c r="U221" s="13"/>
      <c r="V221" s="13"/>
      <c r="W221" s="13"/>
      <c r="X221" s="28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8"/>
    </row>
    <row r="222" spans="2:37" x14ac:dyDescent="0.2">
      <c r="B222" s="1"/>
      <c r="C222" s="39"/>
      <c r="D222" s="39"/>
      <c r="F222" s="8"/>
      <c r="G222" s="8"/>
      <c r="H222" s="8">
        <f t="shared" si="9"/>
        <v>4.3308675203093117E-3</v>
      </c>
      <c r="I222" s="8"/>
      <c r="J222" s="24"/>
      <c r="K222" s="17"/>
      <c r="L222" s="46"/>
      <c r="M222" s="8"/>
      <c r="N222" s="31">
        <f t="shared" si="10"/>
        <v>0</v>
      </c>
      <c r="O222" s="8"/>
      <c r="P222" s="13"/>
      <c r="Q222" s="13"/>
      <c r="R222" s="13"/>
      <c r="S222" s="13"/>
      <c r="T222" s="13"/>
      <c r="U222" s="13"/>
      <c r="V222" s="13"/>
      <c r="W222" s="13"/>
      <c r="X222" s="28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8"/>
    </row>
    <row r="223" spans="2:37" x14ac:dyDescent="0.2">
      <c r="B223" s="1"/>
      <c r="C223" s="39"/>
      <c r="D223" s="39"/>
      <c r="F223" s="8"/>
      <c r="G223" s="8"/>
      <c r="H223" s="8">
        <f t="shared" si="9"/>
        <v>4.3308675203093117E-3</v>
      </c>
      <c r="I223" s="8"/>
      <c r="J223" s="24"/>
      <c r="K223" s="17"/>
      <c r="L223" s="46"/>
      <c r="M223" s="8"/>
      <c r="N223" s="31">
        <f t="shared" si="10"/>
        <v>0</v>
      </c>
      <c r="O223" s="8"/>
      <c r="P223" s="13"/>
      <c r="Q223" s="13"/>
      <c r="R223" s="13"/>
      <c r="S223" s="13"/>
      <c r="T223" s="13"/>
      <c r="U223" s="13"/>
      <c r="V223" s="13"/>
      <c r="W223" s="13"/>
      <c r="X223" s="28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8"/>
    </row>
    <row r="224" spans="2:37" x14ac:dyDescent="0.2">
      <c r="B224" s="1"/>
      <c r="C224" s="39"/>
      <c r="D224" s="39"/>
      <c r="F224" s="8"/>
      <c r="G224" s="8"/>
      <c r="H224" s="8">
        <f t="shared" si="9"/>
        <v>4.3308675203093117E-3</v>
      </c>
      <c r="I224" s="8"/>
      <c r="J224" s="24"/>
      <c r="K224" s="17"/>
      <c r="L224" s="46"/>
      <c r="M224" s="8"/>
      <c r="N224" s="31">
        <f t="shared" si="10"/>
        <v>0</v>
      </c>
      <c r="O224" s="8"/>
      <c r="P224" s="13"/>
      <c r="Q224" s="13"/>
      <c r="R224" s="13"/>
      <c r="S224" s="13"/>
      <c r="T224" s="13"/>
      <c r="U224" s="13"/>
      <c r="V224" s="13"/>
      <c r="W224" s="13"/>
      <c r="X224" s="28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8"/>
    </row>
    <row r="225" spans="2:37" x14ac:dyDescent="0.2">
      <c r="B225" s="1"/>
      <c r="C225" s="39"/>
      <c r="D225" s="39"/>
      <c r="F225" s="8"/>
      <c r="G225" s="8"/>
      <c r="H225" s="8">
        <f t="shared" si="9"/>
        <v>4.3308675203093117E-3</v>
      </c>
      <c r="I225" s="8"/>
      <c r="J225" s="24"/>
      <c r="K225" s="17"/>
      <c r="L225" s="46"/>
      <c r="M225" s="8"/>
      <c r="N225" s="31">
        <f t="shared" si="10"/>
        <v>0</v>
      </c>
      <c r="O225" s="8"/>
      <c r="P225" s="13"/>
      <c r="Q225" s="13"/>
      <c r="R225" s="13"/>
      <c r="S225" s="13"/>
      <c r="T225" s="13"/>
      <c r="U225" s="13"/>
      <c r="V225" s="13"/>
      <c r="W225" s="13"/>
      <c r="X225" s="28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8"/>
    </row>
    <row r="226" spans="2:37" x14ac:dyDescent="0.2">
      <c r="B226" s="1"/>
      <c r="C226" s="39"/>
      <c r="D226" s="39"/>
      <c r="F226" s="8"/>
      <c r="G226" s="8"/>
      <c r="H226" s="8">
        <f t="shared" si="9"/>
        <v>4.3308675203093117E-3</v>
      </c>
      <c r="I226" s="8"/>
      <c r="J226" s="24"/>
      <c r="K226" s="17"/>
      <c r="L226" s="46"/>
      <c r="M226" s="8"/>
      <c r="N226" s="31">
        <f t="shared" si="10"/>
        <v>0</v>
      </c>
      <c r="O226" s="8"/>
      <c r="P226" s="13"/>
      <c r="Q226" s="13"/>
      <c r="R226" s="13"/>
      <c r="S226" s="13"/>
      <c r="T226" s="13"/>
      <c r="U226" s="13"/>
      <c r="V226" s="13"/>
      <c r="W226" s="13"/>
      <c r="X226" s="28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8"/>
    </row>
    <row r="227" spans="2:37" x14ac:dyDescent="0.2">
      <c r="B227" s="1"/>
      <c r="C227" s="39"/>
      <c r="D227" s="39"/>
      <c r="F227" s="8"/>
      <c r="G227" s="8"/>
      <c r="H227" s="8">
        <f t="shared" si="9"/>
        <v>4.3308675203093117E-3</v>
      </c>
      <c r="I227" s="8"/>
      <c r="J227" s="24"/>
      <c r="K227" s="17"/>
      <c r="L227" s="46"/>
      <c r="M227" s="8"/>
      <c r="N227" s="31">
        <f t="shared" si="10"/>
        <v>0</v>
      </c>
      <c r="O227" s="8"/>
      <c r="P227" s="13"/>
      <c r="Q227" s="13"/>
      <c r="R227" s="13"/>
      <c r="S227" s="13"/>
      <c r="T227" s="13"/>
      <c r="U227" s="13"/>
      <c r="V227" s="13"/>
      <c r="W227" s="13"/>
      <c r="X227" s="28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8"/>
    </row>
    <row r="228" spans="2:37" x14ac:dyDescent="0.2">
      <c r="B228" s="1"/>
      <c r="C228" s="39"/>
      <c r="D228" s="39"/>
      <c r="F228" s="8"/>
      <c r="G228" s="8"/>
      <c r="H228" s="8">
        <f t="shared" si="9"/>
        <v>4.3308675203093117E-3</v>
      </c>
      <c r="I228" s="8"/>
      <c r="J228" s="24"/>
      <c r="K228" s="17"/>
      <c r="L228" s="46"/>
      <c r="M228" s="8"/>
      <c r="N228" s="31">
        <f t="shared" si="10"/>
        <v>0</v>
      </c>
      <c r="O228" s="8"/>
      <c r="P228" s="13"/>
      <c r="Q228" s="13"/>
      <c r="R228" s="13"/>
      <c r="S228" s="13"/>
      <c r="T228" s="13"/>
      <c r="U228" s="13"/>
      <c r="V228" s="13"/>
      <c r="W228" s="13"/>
      <c r="X228" s="28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8"/>
    </row>
    <row r="229" spans="2:37" x14ac:dyDescent="0.2">
      <c r="B229" s="1"/>
      <c r="C229" s="39"/>
      <c r="D229" s="39"/>
      <c r="F229" s="8"/>
      <c r="G229" s="8"/>
      <c r="H229" s="8">
        <f t="shared" si="9"/>
        <v>4.3308675203093117E-3</v>
      </c>
      <c r="I229" s="8"/>
      <c r="J229" s="24"/>
      <c r="K229" s="17"/>
      <c r="L229" s="46"/>
      <c r="M229" s="8"/>
      <c r="N229" s="31">
        <f t="shared" si="10"/>
        <v>0</v>
      </c>
      <c r="O229" s="8"/>
      <c r="P229" s="13"/>
      <c r="Q229" s="13"/>
      <c r="R229" s="13"/>
      <c r="S229" s="13"/>
      <c r="T229" s="13"/>
      <c r="U229" s="13"/>
      <c r="V229" s="13"/>
      <c r="W229" s="13"/>
      <c r="X229" s="28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8"/>
    </row>
    <row r="230" spans="2:37" x14ac:dyDescent="0.2">
      <c r="B230" s="1"/>
      <c r="C230" s="39"/>
      <c r="D230" s="39"/>
      <c r="F230" s="8"/>
      <c r="G230" s="8"/>
      <c r="H230" s="8">
        <f t="shared" si="9"/>
        <v>4.3308675203093117E-3</v>
      </c>
      <c r="I230" s="8"/>
      <c r="J230" s="24"/>
      <c r="K230" s="17"/>
      <c r="L230" s="46"/>
      <c r="M230" s="8"/>
      <c r="N230" s="31">
        <f t="shared" si="10"/>
        <v>0</v>
      </c>
      <c r="O230" s="8"/>
      <c r="P230" s="13"/>
      <c r="Q230" s="13"/>
      <c r="R230" s="13"/>
      <c r="S230" s="13"/>
      <c r="T230" s="13"/>
      <c r="U230" s="13"/>
      <c r="V230" s="13"/>
      <c r="W230" s="13"/>
      <c r="X230" s="28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8"/>
    </row>
    <row r="231" spans="2:37" x14ac:dyDescent="0.2">
      <c r="B231" s="1"/>
      <c r="C231" s="39"/>
      <c r="D231" s="39"/>
      <c r="F231" s="8"/>
      <c r="G231" s="8"/>
      <c r="H231" s="8">
        <f t="shared" si="9"/>
        <v>4.3308675203093117E-3</v>
      </c>
      <c r="I231" s="8"/>
      <c r="J231" s="24"/>
      <c r="K231" s="17"/>
      <c r="L231" s="46"/>
      <c r="M231" s="8"/>
      <c r="N231" s="31">
        <f t="shared" si="10"/>
        <v>0</v>
      </c>
      <c r="O231" s="8"/>
      <c r="P231" s="13"/>
      <c r="Q231" s="13"/>
      <c r="R231" s="13"/>
      <c r="S231" s="13"/>
      <c r="T231" s="13"/>
      <c r="U231" s="13"/>
      <c r="V231" s="13"/>
      <c r="W231" s="13"/>
      <c r="X231" s="28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8"/>
    </row>
    <row r="232" spans="2:37" x14ac:dyDescent="0.2">
      <c r="B232" s="1"/>
      <c r="C232" s="39"/>
      <c r="D232" s="39"/>
      <c r="F232" s="8"/>
      <c r="G232" s="8"/>
      <c r="H232" s="8">
        <f t="shared" si="9"/>
        <v>4.3308675203093117E-3</v>
      </c>
      <c r="I232" s="8"/>
      <c r="J232" s="24"/>
      <c r="K232" s="17"/>
      <c r="L232" s="46"/>
      <c r="M232" s="8"/>
      <c r="N232" s="31">
        <f t="shared" si="10"/>
        <v>0</v>
      </c>
      <c r="O232" s="8"/>
      <c r="P232" s="13"/>
      <c r="Q232" s="13"/>
      <c r="R232" s="13"/>
      <c r="S232" s="13"/>
      <c r="T232" s="13"/>
      <c r="U232" s="13"/>
      <c r="V232" s="13"/>
      <c r="W232" s="13"/>
      <c r="X232" s="28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8"/>
    </row>
    <row r="233" spans="2:37" x14ac:dyDescent="0.2">
      <c r="B233" s="1"/>
      <c r="C233" s="39"/>
      <c r="D233" s="39"/>
      <c r="F233" s="8"/>
      <c r="G233" s="8"/>
      <c r="H233" s="8">
        <f t="shared" si="9"/>
        <v>4.3308675203093117E-3</v>
      </c>
      <c r="I233" s="8"/>
      <c r="J233" s="24"/>
      <c r="K233" s="17"/>
      <c r="L233" s="46"/>
      <c r="M233" s="8"/>
      <c r="N233" s="31">
        <f t="shared" si="10"/>
        <v>0</v>
      </c>
      <c r="O233" s="8"/>
      <c r="P233" s="13"/>
      <c r="Q233" s="13"/>
      <c r="R233" s="13"/>
      <c r="S233" s="13"/>
      <c r="T233" s="13"/>
      <c r="U233" s="13"/>
      <c r="V233" s="13"/>
      <c r="W233" s="13"/>
      <c r="X233" s="28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8"/>
    </row>
    <row r="234" spans="2:37" x14ac:dyDescent="0.2">
      <c r="B234" s="1"/>
      <c r="C234" s="39"/>
      <c r="D234" s="39"/>
      <c r="F234" s="8"/>
      <c r="G234" s="8"/>
      <c r="H234" s="8">
        <f t="shared" si="9"/>
        <v>4.3308675203093117E-3</v>
      </c>
      <c r="I234" s="8"/>
      <c r="J234" s="24"/>
      <c r="K234" s="17"/>
      <c r="L234" s="46"/>
      <c r="M234" s="8"/>
      <c r="N234" s="31">
        <f t="shared" si="10"/>
        <v>0</v>
      </c>
      <c r="O234" s="8"/>
      <c r="P234" s="13"/>
      <c r="Q234" s="13"/>
      <c r="R234" s="13"/>
      <c r="S234" s="13"/>
      <c r="T234" s="13"/>
      <c r="U234" s="13"/>
      <c r="V234" s="13"/>
      <c r="W234" s="13"/>
      <c r="X234" s="28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8"/>
    </row>
    <row r="235" spans="2:37" x14ac:dyDescent="0.2">
      <c r="B235" s="1"/>
      <c r="C235" s="39"/>
      <c r="D235" s="39"/>
      <c r="F235" s="8"/>
      <c r="G235" s="8"/>
      <c r="H235" s="8">
        <f t="shared" ref="H235:H298" si="11">SUM(F235:G235)+H234</f>
        <v>4.3308675203093117E-3</v>
      </c>
      <c r="I235" s="8"/>
      <c r="J235" s="24"/>
      <c r="K235" s="17"/>
      <c r="L235" s="46"/>
      <c r="M235" s="8"/>
      <c r="N235" s="31">
        <f t="shared" si="10"/>
        <v>0</v>
      </c>
      <c r="O235" s="8"/>
      <c r="P235" s="13"/>
      <c r="Q235" s="13"/>
      <c r="R235" s="13"/>
      <c r="S235" s="13"/>
      <c r="T235" s="13"/>
      <c r="U235" s="13"/>
      <c r="V235" s="13"/>
      <c r="W235" s="13"/>
      <c r="X235" s="28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8"/>
    </row>
    <row r="236" spans="2:37" x14ac:dyDescent="0.2">
      <c r="B236" s="1"/>
      <c r="C236" s="39"/>
      <c r="D236" s="39"/>
      <c r="F236" s="8"/>
      <c r="G236" s="8"/>
      <c r="H236" s="8">
        <f t="shared" si="11"/>
        <v>4.3308675203093117E-3</v>
      </c>
      <c r="I236" s="8"/>
      <c r="J236" s="24"/>
      <c r="K236" s="17"/>
      <c r="L236" s="46"/>
      <c r="M236" s="8"/>
      <c r="N236" s="31">
        <f t="shared" si="10"/>
        <v>0</v>
      </c>
      <c r="O236" s="8"/>
      <c r="P236" s="13"/>
      <c r="Q236" s="13"/>
      <c r="R236" s="13"/>
      <c r="S236" s="13"/>
      <c r="T236" s="13"/>
      <c r="U236" s="13"/>
      <c r="V236" s="13"/>
      <c r="W236" s="13"/>
      <c r="X236" s="28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8"/>
    </row>
    <row r="237" spans="2:37" x14ac:dyDescent="0.2">
      <c r="B237" s="1"/>
      <c r="C237" s="39"/>
      <c r="D237" s="39"/>
      <c r="F237" s="8"/>
      <c r="G237" s="8"/>
      <c r="H237" s="8">
        <f t="shared" si="11"/>
        <v>4.3308675203093117E-3</v>
      </c>
      <c r="I237" s="8"/>
      <c r="J237" s="24"/>
      <c r="K237" s="17"/>
      <c r="L237" s="46"/>
      <c r="M237" s="8"/>
      <c r="N237" s="31">
        <f t="shared" ref="N237:N300" si="12">SUM(P237:AJ237)-SUM(F237:G237)-J237-L237-E237</f>
        <v>0</v>
      </c>
      <c r="O237" s="8"/>
      <c r="P237" s="13"/>
      <c r="Q237" s="13"/>
      <c r="R237" s="13"/>
      <c r="S237" s="13"/>
      <c r="T237" s="13"/>
      <c r="U237" s="13"/>
      <c r="V237" s="13"/>
      <c r="W237" s="13"/>
      <c r="X237" s="28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8"/>
    </row>
    <row r="238" spans="2:37" x14ac:dyDescent="0.2">
      <c r="B238" s="1"/>
      <c r="C238" s="39"/>
      <c r="D238" s="39"/>
      <c r="F238" s="8"/>
      <c r="G238" s="8"/>
      <c r="H238" s="8">
        <f t="shared" si="11"/>
        <v>4.3308675203093117E-3</v>
      </c>
      <c r="I238" s="8"/>
      <c r="J238" s="24"/>
      <c r="K238" s="17"/>
      <c r="L238" s="46"/>
      <c r="M238" s="8"/>
      <c r="N238" s="31">
        <f t="shared" si="12"/>
        <v>0</v>
      </c>
      <c r="O238" s="8"/>
      <c r="P238" s="13"/>
      <c r="Q238" s="13"/>
      <c r="R238" s="13"/>
      <c r="S238" s="13"/>
      <c r="T238" s="13"/>
      <c r="U238" s="13"/>
      <c r="V238" s="13"/>
      <c r="W238" s="13"/>
      <c r="X238" s="28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8"/>
    </row>
    <row r="239" spans="2:37" x14ac:dyDescent="0.2">
      <c r="B239" s="1"/>
      <c r="C239" s="39"/>
      <c r="D239" s="39"/>
      <c r="F239" s="8"/>
      <c r="G239" s="8"/>
      <c r="H239" s="8">
        <f t="shared" si="11"/>
        <v>4.3308675203093117E-3</v>
      </c>
      <c r="I239" s="8"/>
      <c r="J239" s="24"/>
      <c r="K239" s="17"/>
      <c r="L239" s="46"/>
      <c r="M239" s="8"/>
      <c r="N239" s="31">
        <f t="shared" si="12"/>
        <v>0</v>
      </c>
      <c r="O239" s="8"/>
      <c r="P239" s="13"/>
      <c r="Q239" s="13"/>
      <c r="R239" s="13"/>
      <c r="S239" s="13"/>
      <c r="T239" s="13"/>
      <c r="U239" s="13"/>
      <c r="V239" s="13"/>
      <c r="W239" s="13"/>
      <c r="X239" s="28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8"/>
    </row>
    <row r="240" spans="2:37" x14ac:dyDescent="0.2">
      <c r="B240" s="1"/>
      <c r="C240" s="39"/>
      <c r="D240" s="39"/>
      <c r="F240" s="8"/>
      <c r="G240" s="8"/>
      <c r="H240" s="8">
        <f t="shared" si="11"/>
        <v>4.3308675203093117E-3</v>
      </c>
      <c r="I240" s="8"/>
      <c r="J240" s="24"/>
      <c r="K240" s="17"/>
      <c r="L240" s="46"/>
      <c r="M240" s="8"/>
      <c r="N240" s="31">
        <f t="shared" si="12"/>
        <v>0</v>
      </c>
      <c r="O240" s="8"/>
      <c r="P240" s="13"/>
      <c r="Q240" s="13"/>
      <c r="R240" s="13"/>
      <c r="S240" s="13"/>
      <c r="T240" s="13"/>
      <c r="U240" s="13"/>
      <c r="V240" s="13"/>
      <c r="W240" s="13"/>
      <c r="X240" s="28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8"/>
    </row>
    <row r="241" spans="2:37" x14ac:dyDescent="0.2">
      <c r="B241" s="1"/>
      <c r="C241" s="39"/>
      <c r="D241" s="39"/>
      <c r="F241" s="8"/>
      <c r="G241" s="8"/>
      <c r="H241" s="8">
        <f t="shared" si="11"/>
        <v>4.3308675203093117E-3</v>
      </c>
      <c r="I241" s="8"/>
      <c r="J241" s="24"/>
      <c r="K241" s="17"/>
      <c r="L241" s="46"/>
      <c r="M241" s="8"/>
      <c r="N241" s="31">
        <f t="shared" si="12"/>
        <v>0</v>
      </c>
      <c r="O241" s="8"/>
      <c r="P241" s="13"/>
      <c r="Q241" s="13"/>
      <c r="R241" s="13"/>
      <c r="S241" s="13"/>
      <c r="T241" s="13"/>
      <c r="U241" s="13"/>
      <c r="V241" s="13"/>
      <c r="W241" s="13"/>
      <c r="X241" s="28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8"/>
    </row>
    <row r="242" spans="2:37" x14ac:dyDescent="0.2">
      <c r="B242" s="1"/>
      <c r="C242" s="39"/>
      <c r="D242" s="39"/>
      <c r="F242" s="8"/>
      <c r="G242" s="8"/>
      <c r="H242" s="8">
        <f t="shared" si="11"/>
        <v>4.3308675203093117E-3</v>
      </c>
      <c r="I242" s="8"/>
      <c r="J242" s="24"/>
      <c r="K242" s="17"/>
      <c r="L242" s="46"/>
      <c r="M242" s="8"/>
      <c r="N242" s="31">
        <f t="shared" si="12"/>
        <v>0</v>
      </c>
      <c r="O242" s="8"/>
      <c r="P242" s="13"/>
      <c r="Q242" s="13"/>
      <c r="R242" s="13"/>
      <c r="S242" s="13"/>
      <c r="T242" s="13"/>
      <c r="U242" s="13"/>
      <c r="V242" s="13"/>
      <c r="W242" s="13"/>
      <c r="X242" s="28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8"/>
    </row>
    <row r="243" spans="2:37" x14ac:dyDescent="0.2">
      <c r="B243" s="1"/>
      <c r="C243" s="39"/>
      <c r="D243" s="39"/>
      <c r="F243" s="8"/>
      <c r="G243" s="8"/>
      <c r="H243" s="8">
        <f t="shared" si="11"/>
        <v>4.3308675203093117E-3</v>
      </c>
      <c r="I243" s="8"/>
      <c r="J243" s="24"/>
      <c r="K243" s="17"/>
      <c r="L243" s="46"/>
      <c r="M243" s="8"/>
      <c r="N243" s="31">
        <f t="shared" si="12"/>
        <v>0</v>
      </c>
      <c r="O243" s="8"/>
      <c r="P243" s="13"/>
      <c r="Q243" s="13"/>
      <c r="R243" s="13"/>
      <c r="S243" s="13"/>
      <c r="T243" s="13"/>
      <c r="U243" s="13"/>
      <c r="V243" s="13"/>
      <c r="W243" s="13"/>
      <c r="X243" s="28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8"/>
    </row>
    <row r="244" spans="2:37" x14ac:dyDescent="0.2">
      <c r="B244" s="1"/>
      <c r="C244" s="39"/>
      <c r="D244" s="39"/>
      <c r="F244" s="8"/>
      <c r="G244" s="8"/>
      <c r="H244" s="8">
        <f t="shared" si="11"/>
        <v>4.3308675203093117E-3</v>
      </c>
      <c r="I244" s="8"/>
      <c r="J244" s="24"/>
      <c r="K244" s="17"/>
      <c r="L244" s="46"/>
      <c r="M244" s="8"/>
      <c r="N244" s="31">
        <f t="shared" si="12"/>
        <v>0</v>
      </c>
      <c r="O244" s="8"/>
      <c r="P244" s="13"/>
      <c r="Q244" s="13"/>
      <c r="R244" s="13"/>
      <c r="S244" s="13"/>
      <c r="T244" s="13"/>
      <c r="U244" s="13"/>
      <c r="V244" s="13"/>
      <c r="W244" s="13"/>
      <c r="X244" s="28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8"/>
    </row>
    <row r="245" spans="2:37" x14ac:dyDescent="0.2">
      <c r="B245" s="1"/>
      <c r="C245" s="39"/>
      <c r="D245" s="39"/>
      <c r="F245" s="8"/>
      <c r="G245" s="8"/>
      <c r="H245" s="8">
        <f t="shared" si="11"/>
        <v>4.3308675203093117E-3</v>
      </c>
      <c r="I245" s="8"/>
      <c r="J245" s="24"/>
      <c r="K245" s="17"/>
      <c r="L245" s="46"/>
      <c r="M245" s="8"/>
      <c r="N245" s="31">
        <f t="shared" si="12"/>
        <v>0</v>
      </c>
      <c r="O245" s="8"/>
      <c r="P245" s="13"/>
      <c r="Q245" s="13"/>
      <c r="R245" s="13"/>
      <c r="S245" s="13"/>
      <c r="T245" s="13"/>
      <c r="U245" s="13"/>
      <c r="V245" s="13"/>
      <c r="W245" s="13"/>
      <c r="X245" s="28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8"/>
    </row>
    <row r="246" spans="2:37" x14ac:dyDescent="0.2">
      <c r="B246" s="1"/>
      <c r="C246" s="39"/>
      <c r="D246" s="39"/>
      <c r="F246" s="8"/>
      <c r="G246" s="8"/>
      <c r="H246" s="8">
        <f t="shared" si="11"/>
        <v>4.3308675203093117E-3</v>
      </c>
      <c r="I246" s="8"/>
      <c r="J246" s="24"/>
      <c r="K246" s="17"/>
      <c r="L246" s="46"/>
      <c r="M246" s="8"/>
      <c r="N246" s="31">
        <f t="shared" si="12"/>
        <v>0</v>
      </c>
      <c r="O246" s="8"/>
      <c r="P246" s="13"/>
      <c r="Q246" s="13"/>
      <c r="R246" s="13"/>
      <c r="S246" s="13"/>
      <c r="T246" s="13"/>
      <c r="U246" s="13"/>
      <c r="V246" s="13"/>
      <c r="W246" s="13"/>
      <c r="X246" s="28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8"/>
    </row>
    <row r="247" spans="2:37" x14ac:dyDescent="0.2">
      <c r="B247" s="1"/>
      <c r="C247" s="39"/>
      <c r="D247" s="39"/>
      <c r="F247" s="8"/>
      <c r="G247" s="8"/>
      <c r="H247" s="8">
        <f t="shared" si="11"/>
        <v>4.3308675203093117E-3</v>
      </c>
      <c r="I247" s="8"/>
      <c r="J247" s="24"/>
      <c r="K247" s="17"/>
      <c r="L247" s="46"/>
      <c r="M247" s="8"/>
      <c r="N247" s="31">
        <f t="shared" si="12"/>
        <v>0</v>
      </c>
      <c r="O247" s="8"/>
      <c r="P247" s="13"/>
      <c r="Q247" s="13"/>
      <c r="R247" s="13"/>
      <c r="S247" s="13"/>
      <c r="T247" s="13"/>
      <c r="U247" s="13"/>
      <c r="V247" s="13"/>
      <c r="W247" s="13"/>
      <c r="X247" s="28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8"/>
    </row>
    <row r="248" spans="2:37" x14ac:dyDescent="0.2">
      <c r="B248" s="1"/>
      <c r="C248" s="39"/>
      <c r="D248" s="39"/>
      <c r="F248" s="8"/>
      <c r="G248" s="8"/>
      <c r="H248" s="8">
        <f t="shared" si="11"/>
        <v>4.3308675203093117E-3</v>
      </c>
      <c r="I248" s="8"/>
      <c r="J248" s="24"/>
      <c r="K248" s="17"/>
      <c r="L248" s="46"/>
      <c r="M248" s="8"/>
      <c r="N248" s="31">
        <f t="shared" si="12"/>
        <v>0</v>
      </c>
      <c r="O248" s="8"/>
      <c r="P248" s="13"/>
      <c r="Q248" s="13"/>
      <c r="R248" s="13"/>
      <c r="S248" s="13"/>
      <c r="T248" s="13"/>
      <c r="U248" s="13"/>
      <c r="V248" s="13"/>
      <c r="W248" s="13"/>
      <c r="X248" s="28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8"/>
    </row>
    <row r="249" spans="2:37" x14ac:dyDescent="0.2">
      <c r="B249" s="1"/>
      <c r="C249" s="39"/>
      <c r="D249" s="39"/>
      <c r="F249" s="8"/>
      <c r="G249" s="8"/>
      <c r="H249" s="8">
        <f t="shared" si="11"/>
        <v>4.3308675203093117E-3</v>
      </c>
      <c r="I249" s="8"/>
      <c r="J249" s="24"/>
      <c r="K249" s="17"/>
      <c r="L249" s="46"/>
      <c r="M249" s="8"/>
      <c r="N249" s="31">
        <f t="shared" si="12"/>
        <v>0</v>
      </c>
      <c r="O249" s="8"/>
      <c r="P249" s="13"/>
      <c r="Q249" s="13"/>
      <c r="R249" s="13"/>
      <c r="S249" s="13"/>
      <c r="T249" s="13"/>
      <c r="U249" s="13"/>
      <c r="V249" s="13"/>
      <c r="W249" s="13"/>
      <c r="X249" s="28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8"/>
    </row>
    <row r="250" spans="2:37" x14ac:dyDescent="0.2">
      <c r="B250" s="1"/>
      <c r="C250" s="39"/>
      <c r="D250" s="39"/>
      <c r="F250" s="8"/>
      <c r="G250" s="8"/>
      <c r="H250" s="8">
        <f t="shared" si="11"/>
        <v>4.3308675203093117E-3</v>
      </c>
      <c r="I250" s="8"/>
      <c r="J250" s="24"/>
      <c r="K250" s="17"/>
      <c r="L250" s="46"/>
      <c r="M250" s="8"/>
      <c r="N250" s="31">
        <f t="shared" si="12"/>
        <v>0</v>
      </c>
      <c r="O250" s="8"/>
      <c r="P250" s="13"/>
      <c r="Q250" s="13"/>
      <c r="R250" s="13"/>
      <c r="S250" s="13"/>
      <c r="T250" s="13"/>
      <c r="U250" s="13"/>
      <c r="V250" s="13"/>
      <c r="W250" s="13"/>
      <c r="X250" s="28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8"/>
    </row>
    <row r="251" spans="2:37" x14ac:dyDescent="0.2">
      <c r="B251" s="1"/>
      <c r="C251" s="39"/>
      <c r="D251" s="39"/>
      <c r="F251" s="8"/>
      <c r="G251" s="8"/>
      <c r="H251" s="8">
        <f t="shared" si="11"/>
        <v>4.3308675203093117E-3</v>
      </c>
      <c r="I251" s="8"/>
      <c r="J251" s="24"/>
      <c r="K251" s="17"/>
      <c r="L251" s="46"/>
      <c r="M251" s="8"/>
      <c r="N251" s="31">
        <f t="shared" si="12"/>
        <v>0</v>
      </c>
      <c r="O251" s="8"/>
      <c r="P251" s="13"/>
      <c r="Q251" s="13"/>
      <c r="R251" s="13"/>
      <c r="S251" s="13"/>
      <c r="T251" s="13"/>
      <c r="U251" s="13"/>
      <c r="V251" s="13"/>
      <c r="W251" s="13"/>
      <c r="X251" s="28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8"/>
    </row>
    <row r="252" spans="2:37" x14ac:dyDescent="0.2">
      <c r="B252" s="1"/>
      <c r="C252" s="39"/>
      <c r="D252" s="39"/>
      <c r="F252" s="8"/>
      <c r="G252" s="8"/>
      <c r="H252" s="8">
        <f t="shared" si="11"/>
        <v>4.3308675203093117E-3</v>
      </c>
      <c r="I252" s="8"/>
      <c r="J252" s="24"/>
      <c r="K252" s="17"/>
      <c r="L252" s="46"/>
      <c r="M252" s="8"/>
      <c r="N252" s="31">
        <f t="shared" si="12"/>
        <v>0</v>
      </c>
      <c r="O252" s="8"/>
      <c r="P252" s="13"/>
      <c r="Q252" s="13"/>
      <c r="R252" s="13"/>
      <c r="S252" s="13"/>
      <c r="T252" s="13"/>
      <c r="U252" s="13"/>
      <c r="V252" s="13"/>
      <c r="W252" s="13"/>
      <c r="X252" s="28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8"/>
    </row>
    <row r="253" spans="2:37" x14ac:dyDescent="0.2">
      <c r="B253" s="1"/>
      <c r="C253" s="39"/>
      <c r="D253" s="39"/>
      <c r="F253" s="8"/>
      <c r="G253" s="8"/>
      <c r="H253" s="8">
        <f t="shared" si="11"/>
        <v>4.3308675203093117E-3</v>
      </c>
      <c r="I253" s="8"/>
      <c r="J253" s="24"/>
      <c r="K253" s="17"/>
      <c r="L253" s="46"/>
      <c r="M253" s="8"/>
      <c r="N253" s="31">
        <f t="shared" si="12"/>
        <v>0</v>
      </c>
      <c r="O253" s="8"/>
      <c r="P253" s="13"/>
      <c r="Q253" s="13"/>
      <c r="R253" s="13"/>
      <c r="S253" s="13"/>
      <c r="T253" s="13"/>
      <c r="U253" s="13"/>
      <c r="V253" s="13"/>
      <c r="W253" s="13"/>
      <c r="X253" s="28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8"/>
    </row>
    <row r="254" spans="2:37" x14ac:dyDescent="0.2">
      <c r="B254" s="1"/>
      <c r="C254" s="39"/>
      <c r="D254" s="39"/>
      <c r="F254" s="8"/>
      <c r="G254" s="8"/>
      <c r="H254" s="8">
        <f t="shared" si="11"/>
        <v>4.3308675203093117E-3</v>
      </c>
      <c r="I254" s="8"/>
      <c r="J254" s="24"/>
      <c r="K254" s="17"/>
      <c r="L254" s="46"/>
      <c r="M254" s="8"/>
      <c r="N254" s="31">
        <f t="shared" si="12"/>
        <v>0</v>
      </c>
      <c r="O254" s="8"/>
      <c r="P254" s="13"/>
      <c r="Q254" s="13"/>
      <c r="R254" s="13"/>
      <c r="S254" s="13"/>
      <c r="T254" s="13"/>
      <c r="U254" s="13"/>
      <c r="V254" s="13"/>
      <c r="W254" s="13"/>
      <c r="X254" s="28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8"/>
    </row>
    <row r="255" spans="2:37" x14ac:dyDescent="0.2">
      <c r="B255" s="1"/>
      <c r="C255" s="39"/>
      <c r="D255" s="39"/>
      <c r="F255" s="8"/>
      <c r="G255" s="8"/>
      <c r="H255" s="8">
        <f t="shared" si="11"/>
        <v>4.3308675203093117E-3</v>
      </c>
      <c r="I255" s="8"/>
      <c r="J255" s="24"/>
      <c r="K255" s="17"/>
      <c r="L255" s="46"/>
      <c r="M255" s="8"/>
      <c r="N255" s="31">
        <f t="shared" si="12"/>
        <v>0</v>
      </c>
      <c r="O255" s="8"/>
      <c r="P255" s="13"/>
      <c r="Q255" s="13"/>
      <c r="R255" s="13"/>
      <c r="S255" s="13"/>
      <c r="T255" s="13"/>
      <c r="U255" s="13"/>
      <c r="V255" s="13"/>
      <c r="W255" s="13"/>
      <c r="X255" s="28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8"/>
    </row>
    <row r="256" spans="2:37" x14ac:dyDescent="0.2">
      <c r="B256" s="1"/>
      <c r="C256" s="39"/>
      <c r="D256" s="39"/>
      <c r="F256" s="8"/>
      <c r="G256" s="8"/>
      <c r="H256" s="8">
        <f t="shared" si="11"/>
        <v>4.3308675203093117E-3</v>
      </c>
      <c r="I256" s="8"/>
      <c r="J256" s="24"/>
      <c r="K256" s="17"/>
      <c r="L256" s="46"/>
      <c r="M256" s="8"/>
      <c r="N256" s="31">
        <f t="shared" si="12"/>
        <v>0</v>
      </c>
      <c r="O256" s="8"/>
      <c r="P256" s="13"/>
      <c r="Q256" s="13"/>
      <c r="R256" s="13"/>
      <c r="S256" s="13"/>
      <c r="T256" s="13"/>
      <c r="U256" s="13"/>
      <c r="V256" s="13"/>
      <c r="W256" s="13"/>
      <c r="X256" s="28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8"/>
    </row>
    <row r="257" spans="2:37" x14ac:dyDescent="0.2">
      <c r="B257" s="1"/>
      <c r="C257" s="39"/>
      <c r="D257" s="39"/>
      <c r="F257" s="8"/>
      <c r="G257" s="8"/>
      <c r="H257" s="8">
        <f t="shared" si="11"/>
        <v>4.3308675203093117E-3</v>
      </c>
      <c r="I257" s="8"/>
      <c r="J257" s="24"/>
      <c r="K257" s="17"/>
      <c r="L257" s="46"/>
      <c r="M257" s="8"/>
      <c r="N257" s="31">
        <f t="shared" si="12"/>
        <v>0</v>
      </c>
      <c r="O257" s="8"/>
      <c r="P257" s="13"/>
      <c r="Q257" s="13"/>
      <c r="R257" s="13"/>
      <c r="S257" s="13"/>
      <c r="T257" s="13"/>
      <c r="U257" s="13"/>
      <c r="V257" s="13"/>
      <c r="W257" s="13"/>
      <c r="X257" s="28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8"/>
    </row>
    <row r="258" spans="2:37" x14ac:dyDescent="0.2">
      <c r="B258" s="1"/>
      <c r="C258" s="39"/>
      <c r="D258" s="39"/>
      <c r="F258" s="8"/>
      <c r="G258" s="8"/>
      <c r="H258" s="8">
        <f t="shared" si="11"/>
        <v>4.3308675203093117E-3</v>
      </c>
      <c r="I258" s="8"/>
      <c r="J258" s="24"/>
      <c r="K258" s="17"/>
      <c r="L258" s="46"/>
      <c r="M258" s="8"/>
      <c r="N258" s="31">
        <f t="shared" si="12"/>
        <v>0</v>
      </c>
      <c r="O258" s="8"/>
      <c r="P258" s="13"/>
      <c r="Q258" s="13"/>
      <c r="R258" s="13"/>
      <c r="S258" s="13"/>
      <c r="T258" s="13"/>
      <c r="U258" s="13"/>
      <c r="V258" s="13"/>
      <c r="W258" s="13"/>
      <c r="X258" s="28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8"/>
    </row>
    <row r="259" spans="2:37" x14ac:dyDescent="0.2">
      <c r="B259" s="1"/>
      <c r="C259" s="39"/>
      <c r="D259" s="39"/>
      <c r="F259" s="8"/>
      <c r="G259" s="8"/>
      <c r="H259" s="8">
        <f t="shared" si="11"/>
        <v>4.3308675203093117E-3</v>
      </c>
      <c r="I259" s="8"/>
      <c r="J259" s="24"/>
      <c r="K259" s="17"/>
      <c r="L259" s="46"/>
      <c r="M259" s="8"/>
      <c r="N259" s="31">
        <f t="shared" si="12"/>
        <v>0</v>
      </c>
      <c r="O259" s="8"/>
      <c r="P259" s="13"/>
      <c r="Q259" s="13"/>
      <c r="R259" s="13"/>
      <c r="S259" s="13"/>
      <c r="T259" s="13"/>
      <c r="U259" s="13"/>
      <c r="V259" s="13"/>
      <c r="W259" s="13"/>
      <c r="X259" s="28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8"/>
    </row>
    <row r="260" spans="2:37" x14ac:dyDescent="0.2">
      <c r="B260" s="1"/>
      <c r="C260" s="39"/>
      <c r="D260" s="39"/>
      <c r="F260" s="8"/>
      <c r="G260" s="8"/>
      <c r="H260" s="8">
        <f t="shared" si="11"/>
        <v>4.3308675203093117E-3</v>
      </c>
      <c r="I260" s="8"/>
      <c r="J260" s="24"/>
      <c r="K260" s="17"/>
      <c r="L260" s="46"/>
      <c r="M260" s="8"/>
      <c r="N260" s="31">
        <f t="shared" si="12"/>
        <v>0</v>
      </c>
      <c r="O260" s="8"/>
      <c r="P260" s="13"/>
      <c r="Q260" s="13"/>
      <c r="R260" s="13"/>
      <c r="S260" s="13"/>
      <c r="T260" s="13"/>
      <c r="U260" s="13"/>
      <c r="V260" s="13"/>
      <c r="W260" s="13"/>
      <c r="X260" s="28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8"/>
    </row>
    <row r="261" spans="2:37" x14ac:dyDescent="0.2">
      <c r="B261" s="1"/>
      <c r="C261" s="39"/>
      <c r="D261" s="39"/>
      <c r="F261" s="8"/>
      <c r="G261" s="8"/>
      <c r="H261" s="8">
        <f t="shared" si="11"/>
        <v>4.3308675203093117E-3</v>
      </c>
      <c r="I261" s="8"/>
      <c r="J261" s="24"/>
      <c r="K261" s="17"/>
      <c r="L261" s="46"/>
      <c r="M261" s="8"/>
      <c r="N261" s="31">
        <f t="shared" si="12"/>
        <v>0</v>
      </c>
      <c r="O261" s="8"/>
      <c r="P261" s="13"/>
      <c r="Q261" s="13"/>
      <c r="R261" s="13"/>
      <c r="S261" s="13"/>
      <c r="T261" s="13"/>
      <c r="U261" s="13"/>
      <c r="V261" s="13"/>
      <c r="W261" s="13"/>
      <c r="X261" s="28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8"/>
    </row>
    <row r="262" spans="2:37" x14ac:dyDescent="0.2">
      <c r="B262" s="1"/>
      <c r="C262" s="39"/>
      <c r="D262" s="39"/>
      <c r="F262" s="8"/>
      <c r="G262" s="8"/>
      <c r="H262" s="8">
        <f t="shared" si="11"/>
        <v>4.3308675203093117E-3</v>
      </c>
      <c r="I262" s="8"/>
      <c r="J262" s="24"/>
      <c r="K262" s="17"/>
      <c r="L262" s="46"/>
      <c r="M262" s="8"/>
      <c r="N262" s="31">
        <f t="shared" si="12"/>
        <v>0</v>
      </c>
      <c r="O262" s="8"/>
      <c r="P262" s="13"/>
      <c r="Q262" s="13"/>
      <c r="R262" s="13"/>
      <c r="S262" s="13"/>
      <c r="T262" s="13"/>
      <c r="U262" s="13"/>
      <c r="V262" s="13"/>
      <c r="W262" s="13"/>
      <c r="X262" s="28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8"/>
    </row>
    <row r="263" spans="2:37" x14ac:dyDescent="0.2">
      <c r="B263" s="1"/>
      <c r="C263" s="39"/>
      <c r="D263" s="39"/>
      <c r="F263" s="8"/>
      <c r="G263" s="8"/>
      <c r="H263" s="8">
        <f t="shared" si="11"/>
        <v>4.3308675203093117E-3</v>
      </c>
      <c r="I263" s="8"/>
      <c r="J263" s="24"/>
      <c r="K263" s="17"/>
      <c r="L263" s="46"/>
      <c r="M263" s="8"/>
      <c r="N263" s="31">
        <f t="shared" si="12"/>
        <v>0</v>
      </c>
      <c r="O263" s="8"/>
      <c r="P263" s="13"/>
      <c r="Q263" s="13"/>
      <c r="R263" s="13"/>
      <c r="S263" s="13"/>
      <c r="T263" s="13"/>
      <c r="U263" s="13"/>
      <c r="V263" s="13"/>
      <c r="W263" s="13"/>
      <c r="X263" s="28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8"/>
    </row>
    <row r="264" spans="2:37" x14ac:dyDescent="0.2">
      <c r="B264" s="1"/>
      <c r="C264" s="39"/>
      <c r="D264" s="39"/>
      <c r="F264" s="8"/>
      <c r="G264" s="8"/>
      <c r="H264" s="8">
        <f t="shared" si="11"/>
        <v>4.3308675203093117E-3</v>
      </c>
      <c r="I264" s="8"/>
      <c r="J264" s="24"/>
      <c r="K264" s="17"/>
      <c r="L264" s="46"/>
      <c r="M264" s="8"/>
      <c r="N264" s="31">
        <f t="shared" si="12"/>
        <v>0</v>
      </c>
      <c r="O264" s="8"/>
      <c r="P264" s="13"/>
      <c r="Q264" s="13"/>
      <c r="R264" s="13"/>
      <c r="S264" s="13"/>
      <c r="T264" s="13"/>
      <c r="U264" s="13"/>
      <c r="V264" s="13"/>
      <c r="W264" s="13"/>
      <c r="X264" s="28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8"/>
    </row>
    <row r="265" spans="2:37" x14ac:dyDescent="0.2">
      <c r="B265" s="1"/>
      <c r="C265" s="39"/>
      <c r="D265" s="39"/>
      <c r="F265" s="8"/>
      <c r="G265" s="8"/>
      <c r="H265" s="8">
        <f t="shared" si="11"/>
        <v>4.3308675203093117E-3</v>
      </c>
      <c r="I265" s="8"/>
      <c r="J265" s="24"/>
      <c r="K265" s="17"/>
      <c r="L265" s="46"/>
      <c r="M265" s="8"/>
      <c r="N265" s="31">
        <f t="shared" si="12"/>
        <v>0</v>
      </c>
      <c r="O265" s="8"/>
      <c r="P265" s="13"/>
      <c r="Q265" s="13"/>
      <c r="R265" s="13"/>
      <c r="S265" s="13"/>
      <c r="T265" s="13"/>
      <c r="U265" s="13"/>
      <c r="V265" s="13"/>
      <c r="W265" s="13"/>
      <c r="X265" s="28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8"/>
    </row>
    <row r="266" spans="2:37" x14ac:dyDescent="0.2">
      <c r="B266" s="1"/>
      <c r="C266" s="39"/>
      <c r="D266" s="39"/>
      <c r="F266" s="8"/>
      <c r="G266" s="8"/>
      <c r="H266" s="8">
        <f t="shared" si="11"/>
        <v>4.3308675203093117E-3</v>
      </c>
      <c r="I266" s="8"/>
      <c r="J266" s="24"/>
      <c r="K266" s="17"/>
      <c r="L266" s="46"/>
      <c r="M266" s="8"/>
      <c r="N266" s="31">
        <f t="shared" si="12"/>
        <v>0</v>
      </c>
      <c r="O266" s="8"/>
      <c r="P266" s="13"/>
      <c r="Q266" s="13"/>
      <c r="R266" s="13"/>
      <c r="S266" s="13"/>
      <c r="T266" s="13"/>
      <c r="U266" s="13"/>
      <c r="V266" s="13"/>
      <c r="W266" s="13"/>
      <c r="X266" s="28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8"/>
    </row>
    <row r="267" spans="2:37" x14ac:dyDescent="0.2">
      <c r="B267" s="1"/>
      <c r="C267" s="39"/>
      <c r="D267" s="39"/>
      <c r="F267" s="8"/>
      <c r="G267" s="8"/>
      <c r="H267" s="8">
        <f t="shared" si="11"/>
        <v>4.3308675203093117E-3</v>
      </c>
      <c r="I267" s="8"/>
      <c r="J267" s="24"/>
      <c r="K267" s="17"/>
      <c r="L267" s="46"/>
      <c r="M267" s="8"/>
      <c r="N267" s="31">
        <f t="shared" si="12"/>
        <v>0</v>
      </c>
      <c r="O267" s="8"/>
      <c r="P267" s="13"/>
      <c r="Q267" s="13"/>
      <c r="R267" s="13"/>
      <c r="S267" s="13"/>
      <c r="T267" s="13"/>
      <c r="U267" s="13"/>
      <c r="V267" s="13"/>
      <c r="W267" s="13"/>
      <c r="X267" s="28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8"/>
    </row>
    <row r="268" spans="2:37" x14ac:dyDescent="0.2">
      <c r="B268" s="1"/>
      <c r="C268" s="39"/>
      <c r="D268" s="39"/>
      <c r="F268" s="8"/>
      <c r="G268" s="8"/>
      <c r="H268" s="8">
        <f t="shared" si="11"/>
        <v>4.3308675203093117E-3</v>
      </c>
      <c r="I268" s="8"/>
      <c r="J268" s="24"/>
      <c r="K268" s="17"/>
      <c r="L268" s="46"/>
      <c r="M268" s="8"/>
      <c r="N268" s="31">
        <f t="shared" si="12"/>
        <v>0</v>
      </c>
      <c r="O268" s="8"/>
      <c r="P268" s="13"/>
      <c r="Q268" s="13"/>
      <c r="R268" s="13"/>
      <c r="S268" s="13"/>
      <c r="T268" s="13"/>
      <c r="U268" s="13"/>
      <c r="V268" s="13"/>
      <c r="W268" s="13"/>
      <c r="X268" s="28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8"/>
    </row>
    <row r="269" spans="2:37" x14ac:dyDescent="0.2">
      <c r="B269" s="1"/>
      <c r="C269" s="39"/>
      <c r="D269" s="39"/>
      <c r="F269" s="8"/>
      <c r="G269" s="8"/>
      <c r="H269" s="8">
        <f t="shared" si="11"/>
        <v>4.3308675203093117E-3</v>
      </c>
      <c r="I269" s="8"/>
      <c r="J269" s="24"/>
      <c r="K269" s="17"/>
      <c r="L269" s="46"/>
      <c r="M269" s="8"/>
      <c r="N269" s="31">
        <f t="shared" si="12"/>
        <v>0</v>
      </c>
      <c r="O269" s="8"/>
      <c r="P269" s="13"/>
      <c r="Q269" s="13"/>
      <c r="R269" s="13"/>
      <c r="S269" s="13"/>
      <c r="T269" s="13"/>
      <c r="U269" s="13"/>
      <c r="V269" s="13"/>
      <c r="W269" s="13"/>
      <c r="X269" s="28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8"/>
    </row>
    <row r="270" spans="2:37" x14ac:dyDescent="0.2">
      <c r="B270" s="1"/>
      <c r="C270" s="39"/>
      <c r="D270" s="39"/>
      <c r="F270" s="8"/>
      <c r="G270" s="8"/>
      <c r="H270" s="8">
        <f t="shared" si="11"/>
        <v>4.3308675203093117E-3</v>
      </c>
      <c r="I270" s="8"/>
      <c r="J270" s="24"/>
      <c r="K270" s="17"/>
      <c r="L270" s="46"/>
      <c r="M270" s="8"/>
      <c r="N270" s="31">
        <f t="shared" si="12"/>
        <v>0</v>
      </c>
      <c r="O270" s="8"/>
      <c r="P270" s="13"/>
      <c r="Q270" s="13"/>
      <c r="R270" s="13"/>
      <c r="S270" s="13"/>
      <c r="T270" s="13"/>
      <c r="U270" s="13"/>
      <c r="V270" s="13"/>
      <c r="W270" s="13"/>
      <c r="X270" s="28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8"/>
    </row>
    <row r="271" spans="2:37" x14ac:dyDescent="0.2">
      <c r="B271" s="1"/>
      <c r="C271" s="39"/>
      <c r="D271" s="39"/>
      <c r="F271" s="8"/>
      <c r="G271" s="8"/>
      <c r="H271" s="8">
        <f t="shared" si="11"/>
        <v>4.3308675203093117E-3</v>
      </c>
      <c r="I271" s="8"/>
      <c r="J271" s="24"/>
      <c r="K271" s="17"/>
      <c r="L271" s="46"/>
      <c r="M271" s="8"/>
      <c r="N271" s="31">
        <f t="shared" si="12"/>
        <v>0</v>
      </c>
      <c r="O271" s="8"/>
      <c r="P271" s="13"/>
      <c r="Q271" s="13"/>
      <c r="R271" s="13"/>
      <c r="S271" s="13"/>
      <c r="T271" s="13"/>
      <c r="U271" s="13"/>
      <c r="V271" s="13"/>
      <c r="W271" s="13"/>
      <c r="X271" s="28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8"/>
    </row>
    <row r="272" spans="2:37" x14ac:dyDescent="0.2">
      <c r="B272" s="1"/>
      <c r="C272" s="39"/>
      <c r="D272" s="39"/>
      <c r="F272" s="8"/>
      <c r="G272" s="8"/>
      <c r="H272" s="8">
        <f t="shared" si="11"/>
        <v>4.3308675203093117E-3</v>
      </c>
      <c r="I272" s="8"/>
      <c r="J272" s="24"/>
      <c r="K272" s="17"/>
      <c r="L272" s="46"/>
      <c r="M272" s="8"/>
      <c r="N272" s="31">
        <f t="shared" si="12"/>
        <v>0</v>
      </c>
      <c r="O272" s="8"/>
      <c r="P272" s="13"/>
      <c r="Q272" s="13"/>
      <c r="R272" s="13"/>
      <c r="S272" s="13"/>
      <c r="T272" s="13"/>
      <c r="U272" s="13"/>
      <c r="V272" s="13"/>
      <c r="W272" s="13"/>
      <c r="X272" s="28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8"/>
    </row>
    <row r="273" spans="2:37" x14ac:dyDescent="0.2">
      <c r="B273" s="1"/>
      <c r="C273" s="39"/>
      <c r="D273" s="39"/>
      <c r="F273" s="8"/>
      <c r="G273" s="8"/>
      <c r="H273" s="8">
        <f t="shared" si="11"/>
        <v>4.3308675203093117E-3</v>
      </c>
      <c r="I273" s="8"/>
      <c r="J273" s="24"/>
      <c r="K273" s="17"/>
      <c r="L273" s="46"/>
      <c r="M273" s="8"/>
      <c r="N273" s="31">
        <f t="shared" si="12"/>
        <v>0</v>
      </c>
      <c r="O273" s="8"/>
      <c r="P273" s="13"/>
      <c r="Q273" s="13"/>
      <c r="R273" s="13"/>
      <c r="S273" s="13"/>
      <c r="T273" s="13"/>
      <c r="U273" s="13"/>
      <c r="V273" s="13"/>
      <c r="W273" s="13"/>
      <c r="X273" s="28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8"/>
    </row>
    <row r="274" spans="2:37" x14ac:dyDescent="0.2">
      <c r="B274" s="1"/>
      <c r="C274" s="39"/>
      <c r="D274" s="39"/>
      <c r="F274" s="8"/>
      <c r="G274" s="8"/>
      <c r="H274" s="8">
        <f t="shared" si="11"/>
        <v>4.3308675203093117E-3</v>
      </c>
      <c r="I274" s="8"/>
      <c r="J274" s="24"/>
      <c r="K274" s="17"/>
      <c r="L274" s="46"/>
      <c r="M274" s="8"/>
      <c r="N274" s="31">
        <f t="shared" si="12"/>
        <v>0</v>
      </c>
      <c r="O274" s="8"/>
      <c r="P274" s="13"/>
      <c r="Q274" s="13"/>
      <c r="R274" s="13"/>
      <c r="S274" s="13"/>
      <c r="T274" s="13"/>
      <c r="U274" s="13"/>
      <c r="V274" s="13"/>
      <c r="W274" s="13"/>
      <c r="X274" s="28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8"/>
    </row>
    <row r="275" spans="2:37" x14ac:dyDescent="0.2">
      <c r="B275" s="1"/>
      <c r="C275" s="39"/>
      <c r="D275" s="39"/>
      <c r="F275" s="8"/>
      <c r="G275" s="8"/>
      <c r="H275" s="8">
        <f t="shared" si="11"/>
        <v>4.3308675203093117E-3</v>
      </c>
      <c r="I275" s="8"/>
      <c r="J275" s="24"/>
      <c r="K275" s="17"/>
      <c r="L275" s="46"/>
      <c r="M275" s="8"/>
      <c r="N275" s="31">
        <f t="shared" si="12"/>
        <v>0</v>
      </c>
      <c r="O275" s="8"/>
      <c r="P275" s="13"/>
      <c r="Q275" s="13"/>
      <c r="R275" s="13"/>
      <c r="S275" s="13"/>
      <c r="T275" s="13"/>
      <c r="U275" s="13"/>
      <c r="V275" s="13"/>
      <c r="W275" s="13"/>
      <c r="X275" s="28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8"/>
    </row>
    <row r="276" spans="2:37" x14ac:dyDescent="0.2">
      <c r="B276" s="1"/>
      <c r="C276" s="39"/>
      <c r="D276" s="39"/>
      <c r="F276" s="8"/>
      <c r="G276" s="8"/>
      <c r="H276" s="8">
        <f t="shared" si="11"/>
        <v>4.3308675203093117E-3</v>
      </c>
      <c r="I276" s="8"/>
      <c r="J276" s="24"/>
      <c r="K276" s="17"/>
      <c r="L276" s="46"/>
      <c r="M276" s="8"/>
      <c r="N276" s="31">
        <f t="shared" si="12"/>
        <v>0</v>
      </c>
      <c r="O276" s="8"/>
      <c r="P276" s="13"/>
      <c r="Q276" s="13"/>
      <c r="R276" s="13"/>
      <c r="S276" s="13"/>
      <c r="T276" s="13"/>
      <c r="U276" s="13"/>
      <c r="V276" s="13"/>
      <c r="W276" s="13"/>
      <c r="X276" s="28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8"/>
    </row>
    <row r="277" spans="2:37" x14ac:dyDescent="0.2">
      <c r="B277" s="1"/>
      <c r="C277" s="39"/>
      <c r="D277" s="39"/>
      <c r="F277" s="8"/>
      <c r="G277" s="8"/>
      <c r="H277" s="8">
        <f t="shared" si="11"/>
        <v>4.3308675203093117E-3</v>
      </c>
      <c r="I277" s="8"/>
      <c r="J277" s="24"/>
      <c r="K277" s="17"/>
      <c r="L277" s="46"/>
      <c r="M277" s="8"/>
      <c r="N277" s="31">
        <f t="shared" si="12"/>
        <v>0</v>
      </c>
      <c r="O277" s="8"/>
      <c r="P277" s="13"/>
      <c r="Q277" s="13"/>
      <c r="R277" s="13"/>
      <c r="S277" s="13"/>
      <c r="T277" s="13"/>
      <c r="U277" s="13"/>
      <c r="V277" s="13"/>
      <c r="W277" s="13"/>
      <c r="X277" s="28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8"/>
    </row>
    <row r="278" spans="2:37" x14ac:dyDescent="0.2">
      <c r="B278" s="1"/>
      <c r="C278" s="39"/>
      <c r="D278" s="39"/>
      <c r="F278" s="8"/>
      <c r="G278" s="8"/>
      <c r="H278" s="8">
        <f t="shared" si="11"/>
        <v>4.3308675203093117E-3</v>
      </c>
      <c r="I278" s="8"/>
      <c r="J278" s="24"/>
      <c r="K278" s="17"/>
      <c r="L278" s="46"/>
      <c r="M278" s="8"/>
      <c r="N278" s="31">
        <f t="shared" si="12"/>
        <v>0</v>
      </c>
      <c r="O278" s="8"/>
      <c r="P278" s="13"/>
      <c r="Q278" s="13"/>
      <c r="R278" s="13"/>
      <c r="S278" s="13"/>
      <c r="T278" s="13"/>
      <c r="U278" s="13"/>
      <c r="V278" s="13"/>
      <c r="W278" s="13"/>
      <c r="X278" s="28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8"/>
    </row>
    <row r="279" spans="2:37" x14ac:dyDescent="0.2">
      <c r="B279" s="1"/>
      <c r="C279" s="39"/>
      <c r="D279" s="39"/>
      <c r="F279" s="8"/>
      <c r="G279" s="8"/>
      <c r="H279" s="8">
        <f t="shared" si="11"/>
        <v>4.3308675203093117E-3</v>
      </c>
      <c r="I279" s="8"/>
      <c r="J279" s="24"/>
      <c r="K279" s="17"/>
      <c r="L279" s="46"/>
      <c r="M279" s="8"/>
      <c r="N279" s="31">
        <f t="shared" si="12"/>
        <v>0</v>
      </c>
      <c r="O279" s="8"/>
      <c r="P279" s="13"/>
      <c r="Q279" s="13"/>
      <c r="R279" s="13"/>
      <c r="S279" s="13"/>
      <c r="T279" s="13"/>
      <c r="U279" s="13"/>
      <c r="V279" s="13"/>
      <c r="W279" s="13"/>
      <c r="X279" s="28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8"/>
    </row>
    <row r="280" spans="2:37" x14ac:dyDescent="0.2">
      <c r="B280" s="1"/>
      <c r="C280" s="39"/>
      <c r="D280" s="39"/>
      <c r="F280" s="8"/>
      <c r="G280" s="8"/>
      <c r="H280" s="8">
        <f t="shared" si="11"/>
        <v>4.3308675203093117E-3</v>
      </c>
      <c r="I280" s="8"/>
      <c r="J280" s="24"/>
      <c r="K280" s="17"/>
      <c r="L280" s="46"/>
      <c r="M280" s="8"/>
      <c r="N280" s="31">
        <f t="shared" si="12"/>
        <v>0</v>
      </c>
      <c r="O280" s="8"/>
      <c r="P280" s="13"/>
      <c r="Q280" s="13"/>
      <c r="R280" s="13"/>
      <c r="S280" s="13"/>
      <c r="T280" s="13"/>
      <c r="U280" s="13"/>
      <c r="V280" s="13"/>
      <c r="W280" s="13"/>
      <c r="X280" s="28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8"/>
    </row>
    <row r="281" spans="2:37" x14ac:dyDescent="0.2">
      <c r="B281" s="1"/>
      <c r="C281" s="39"/>
      <c r="D281" s="39"/>
      <c r="F281" s="8"/>
      <c r="G281" s="8"/>
      <c r="H281" s="8">
        <f t="shared" si="11"/>
        <v>4.3308675203093117E-3</v>
      </c>
      <c r="I281" s="8"/>
      <c r="J281" s="24"/>
      <c r="K281" s="17"/>
      <c r="L281" s="46"/>
      <c r="M281" s="8"/>
      <c r="N281" s="31">
        <f t="shared" si="12"/>
        <v>0</v>
      </c>
      <c r="O281" s="8"/>
      <c r="P281" s="13"/>
      <c r="Q281" s="13"/>
      <c r="R281" s="13"/>
      <c r="S281" s="13"/>
      <c r="T281" s="13"/>
      <c r="U281" s="13"/>
      <c r="V281" s="13"/>
      <c r="W281" s="13"/>
      <c r="X281" s="28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8"/>
    </row>
    <row r="282" spans="2:37" x14ac:dyDescent="0.2">
      <c r="B282" s="1"/>
      <c r="C282" s="39"/>
      <c r="D282" s="39"/>
      <c r="F282" s="8"/>
      <c r="G282" s="8"/>
      <c r="H282" s="8">
        <f t="shared" si="11"/>
        <v>4.3308675203093117E-3</v>
      </c>
      <c r="I282" s="8"/>
      <c r="J282" s="24"/>
      <c r="K282" s="17"/>
      <c r="L282" s="46"/>
      <c r="M282" s="8"/>
      <c r="N282" s="31">
        <f t="shared" si="12"/>
        <v>0</v>
      </c>
      <c r="O282" s="8"/>
      <c r="P282" s="13"/>
      <c r="Q282" s="13"/>
      <c r="R282" s="13"/>
      <c r="S282" s="13"/>
      <c r="T282" s="13"/>
      <c r="U282" s="13"/>
      <c r="V282" s="13"/>
      <c r="W282" s="13"/>
      <c r="X282" s="28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8"/>
    </row>
    <row r="283" spans="2:37" x14ac:dyDescent="0.2">
      <c r="B283" s="1"/>
      <c r="C283" s="39"/>
      <c r="D283" s="39"/>
      <c r="F283" s="8"/>
      <c r="G283" s="8"/>
      <c r="H283" s="8">
        <f t="shared" si="11"/>
        <v>4.3308675203093117E-3</v>
      </c>
      <c r="I283" s="8"/>
      <c r="J283" s="24"/>
      <c r="K283" s="17"/>
      <c r="L283" s="46"/>
      <c r="M283" s="8"/>
      <c r="N283" s="31">
        <f t="shared" si="12"/>
        <v>0</v>
      </c>
      <c r="O283" s="8"/>
      <c r="P283" s="13"/>
      <c r="Q283" s="13"/>
      <c r="R283" s="13"/>
      <c r="S283" s="13"/>
      <c r="T283" s="13"/>
      <c r="U283" s="13"/>
      <c r="V283" s="13"/>
      <c r="W283" s="13"/>
      <c r="X283" s="28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8"/>
    </row>
    <row r="284" spans="2:37" x14ac:dyDescent="0.2">
      <c r="B284" s="1"/>
      <c r="C284" s="39"/>
      <c r="D284" s="39"/>
      <c r="F284" s="8"/>
      <c r="G284" s="8"/>
      <c r="H284" s="8">
        <f t="shared" si="11"/>
        <v>4.3308675203093117E-3</v>
      </c>
      <c r="I284" s="8"/>
      <c r="J284" s="24"/>
      <c r="K284" s="17"/>
      <c r="L284" s="46"/>
      <c r="M284" s="8"/>
      <c r="N284" s="31">
        <f t="shared" si="12"/>
        <v>0</v>
      </c>
      <c r="O284" s="8"/>
      <c r="P284" s="13"/>
      <c r="Q284" s="13"/>
      <c r="R284" s="13"/>
      <c r="S284" s="13"/>
      <c r="T284" s="13"/>
      <c r="U284" s="13"/>
      <c r="V284" s="13"/>
      <c r="W284" s="13"/>
      <c r="X284" s="28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8"/>
    </row>
    <row r="285" spans="2:37" x14ac:dyDescent="0.2">
      <c r="B285" s="1"/>
      <c r="C285" s="39"/>
      <c r="D285" s="39"/>
      <c r="F285" s="8"/>
      <c r="G285" s="8"/>
      <c r="H285" s="8">
        <f t="shared" si="11"/>
        <v>4.3308675203093117E-3</v>
      </c>
      <c r="I285" s="8"/>
      <c r="J285" s="24"/>
      <c r="K285" s="17"/>
      <c r="L285" s="46"/>
      <c r="M285" s="8"/>
      <c r="N285" s="31">
        <f t="shared" si="12"/>
        <v>0</v>
      </c>
      <c r="O285" s="8"/>
      <c r="P285" s="13"/>
      <c r="Q285" s="13"/>
      <c r="R285" s="13"/>
      <c r="S285" s="13"/>
      <c r="T285" s="13"/>
      <c r="U285" s="13"/>
      <c r="V285" s="13"/>
      <c r="W285" s="13"/>
      <c r="X285" s="28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8"/>
    </row>
    <row r="286" spans="2:37" x14ac:dyDescent="0.2">
      <c r="B286" s="1"/>
      <c r="C286" s="39"/>
      <c r="D286" s="39"/>
      <c r="F286" s="8"/>
      <c r="G286" s="8"/>
      <c r="H286" s="8">
        <f t="shared" si="11"/>
        <v>4.3308675203093117E-3</v>
      </c>
      <c r="I286" s="8"/>
      <c r="J286" s="24"/>
      <c r="K286" s="17"/>
      <c r="L286" s="46"/>
      <c r="M286" s="8"/>
      <c r="N286" s="31">
        <f t="shared" si="12"/>
        <v>0</v>
      </c>
      <c r="O286" s="8"/>
      <c r="P286" s="13"/>
      <c r="Q286" s="13"/>
      <c r="R286" s="13"/>
      <c r="S286" s="13"/>
      <c r="T286" s="13"/>
      <c r="U286" s="13"/>
      <c r="V286" s="13"/>
      <c r="W286" s="13"/>
      <c r="X286" s="28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8"/>
    </row>
    <row r="287" spans="2:37" x14ac:dyDescent="0.2">
      <c r="B287" s="1"/>
      <c r="C287" s="39"/>
      <c r="D287" s="39"/>
      <c r="F287" s="8"/>
      <c r="G287" s="8"/>
      <c r="H287" s="8">
        <f t="shared" si="11"/>
        <v>4.3308675203093117E-3</v>
      </c>
      <c r="I287" s="8"/>
      <c r="J287" s="24"/>
      <c r="K287" s="17"/>
      <c r="L287" s="46"/>
      <c r="M287" s="8"/>
      <c r="N287" s="31">
        <f t="shared" si="12"/>
        <v>0</v>
      </c>
      <c r="O287" s="8"/>
      <c r="P287" s="13"/>
      <c r="Q287" s="13"/>
      <c r="R287" s="13"/>
      <c r="S287" s="13"/>
      <c r="T287" s="13"/>
      <c r="U287" s="13"/>
      <c r="V287" s="13"/>
      <c r="W287" s="13"/>
      <c r="X287" s="28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8"/>
    </row>
    <row r="288" spans="2:37" x14ac:dyDescent="0.2">
      <c r="B288" s="1"/>
      <c r="C288" s="39"/>
      <c r="D288" s="39"/>
      <c r="F288" s="8"/>
      <c r="G288" s="8"/>
      <c r="H288" s="8">
        <f t="shared" si="11"/>
        <v>4.3308675203093117E-3</v>
      </c>
      <c r="I288" s="8"/>
      <c r="J288" s="24"/>
      <c r="K288" s="17"/>
      <c r="L288" s="46"/>
      <c r="M288" s="8"/>
      <c r="N288" s="31">
        <f t="shared" si="12"/>
        <v>0</v>
      </c>
      <c r="O288" s="8"/>
      <c r="P288" s="13"/>
      <c r="Q288" s="13"/>
      <c r="R288" s="13"/>
      <c r="S288" s="13"/>
      <c r="T288" s="13"/>
      <c r="U288" s="13"/>
      <c r="V288" s="13"/>
      <c r="W288" s="13"/>
      <c r="X288" s="28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8"/>
    </row>
    <row r="289" spans="2:37" x14ac:dyDescent="0.2">
      <c r="B289" s="1"/>
      <c r="C289" s="39"/>
      <c r="D289" s="39"/>
      <c r="F289" s="8"/>
      <c r="G289" s="8"/>
      <c r="H289" s="8">
        <f t="shared" si="11"/>
        <v>4.3308675203093117E-3</v>
      </c>
      <c r="I289" s="8"/>
      <c r="J289" s="24"/>
      <c r="K289" s="17"/>
      <c r="L289" s="46"/>
      <c r="M289" s="8"/>
      <c r="N289" s="31">
        <f t="shared" si="12"/>
        <v>0</v>
      </c>
      <c r="O289" s="8"/>
      <c r="P289" s="13"/>
      <c r="Q289" s="13"/>
      <c r="R289" s="13"/>
      <c r="S289" s="13"/>
      <c r="T289" s="13"/>
      <c r="U289" s="13"/>
      <c r="V289" s="13"/>
      <c r="W289" s="13"/>
      <c r="X289" s="28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8"/>
    </row>
    <row r="290" spans="2:37" x14ac:dyDescent="0.2">
      <c r="B290" s="1"/>
      <c r="C290" s="39"/>
      <c r="D290" s="39"/>
      <c r="F290" s="8"/>
      <c r="G290" s="8"/>
      <c r="H290" s="8">
        <f t="shared" si="11"/>
        <v>4.3308675203093117E-3</v>
      </c>
      <c r="I290" s="8"/>
      <c r="J290" s="24"/>
      <c r="K290" s="17"/>
      <c r="L290" s="46"/>
      <c r="M290" s="8"/>
      <c r="N290" s="31">
        <f t="shared" si="12"/>
        <v>0</v>
      </c>
      <c r="O290" s="8"/>
      <c r="P290" s="13"/>
      <c r="Q290" s="13"/>
      <c r="R290" s="13"/>
      <c r="S290" s="13"/>
      <c r="T290" s="13"/>
      <c r="U290" s="13"/>
      <c r="V290" s="13"/>
      <c r="W290" s="13"/>
      <c r="X290" s="28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8"/>
    </row>
    <row r="291" spans="2:37" x14ac:dyDescent="0.2">
      <c r="B291" s="1"/>
      <c r="C291" s="39"/>
      <c r="D291" s="39"/>
      <c r="F291" s="8"/>
      <c r="G291" s="8"/>
      <c r="H291" s="8">
        <f t="shared" si="11"/>
        <v>4.3308675203093117E-3</v>
      </c>
      <c r="I291" s="8"/>
      <c r="J291" s="24"/>
      <c r="K291" s="17"/>
      <c r="L291" s="46"/>
      <c r="M291" s="8"/>
      <c r="N291" s="31">
        <f t="shared" si="12"/>
        <v>0</v>
      </c>
      <c r="O291" s="8"/>
      <c r="P291" s="13"/>
      <c r="Q291" s="13"/>
      <c r="R291" s="13"/>
      <c r="S291" s="13"/>
      <c r="T291" s="13"/>
      <c r="U291" s="13"/>
      <c r="V291" s="13"/>
      <c r="W291" s="13"/>
      <c r="X291" s="28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8"/>
    </row>
    <row r="292" spans="2:37" x14ac:dyDescent="0.2">
      <c r="B292" s="1"/>
      <c r="C292" s="39"/>
      <c r="D292" s="39"/>
      <c r="F292" s="8"/>
      <c r="G292" s="8"/>
      <c r="H292" s="8">
        <f t="shared" si="11"/>
        <v>4.3308675203093117E-3</v>
      </c>
      <c r="I292" s="8"/>
      <c r="J292" s="24"/>
      <c r="K292" s="17"/>
      <c r="L292" s="46"/>
      <c r="M292" s="8"/>
      <c r="N292" s="31">
        <f t="shared" si="12"/>
        <v>0</v>
      </c>
      <c r="O292" s="8"/>
      <c r="P292" s="13"/>
      <c r="Q292" s="13"/>
      <c r="R292" s="13"/>
      <c r="S292" s="13"/>
      <c r="T292" s="13"/>
      <c r="U292" s="13"/>
      <c r="V292" s="13"/>
      <c r="W292" s="13"/>
      <c r="X292" s="28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8"/>
    </row>
    <row r="293" spans="2:37" x14ac:dyDescent="0.2">
      <c r="B293" s="1"/>
      <c r="C293" s="39"/>
      <c r="D293" s="39"/>
      <c r="F293" s="8"/>
      <c r="G293" s="8"/>
      <c r="H293" s="8">
        <f t="shared" si="11"/>
        <v>4.3308675203093117E-3</v>
      </c>
      <c r="I293" s="8"/>
      <c r="J293" s="24"/>
      <c r="K293" s="17"/>
      <c r="L293" s="46"/>
      <c r="M293" s="8"/>
      <c r="N293" s="31">
        <f t="shared" si="12"/>
        <v>0</v>
      </c>
      <c r="O293" s="8"/>
      <c r="P293" s="13"/>
      <c r="Q293" s="13"/>
      <c r="R293" s="13"/>
      <c r="S293" s="13"/>
      <c r="T293" s="13"/>
      <c r="U293" s="13"/>
      <c r="V293" s="13"/>
      <c r="W293" s="13"/>
      <c r="X293" s="28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8"/>
    </row>
    <row r="294" spans="2:37" x14ac:dyDescent="0.2">
      <c r="B294" s="1"/>
      <c r="C294" s="39"/>
      <c r="D294" s="39"/>
      <c r="F294" s="8"/>
      <c r="G294" s="8"/>
      <c r="H294" s="8">
        <f t="shared" si="11"/>
        <v>4.3308675203093117E-3</v>
      </c>
      <c r="I294" s="8"/>
      <c r="J294" s="24"/>
      <c r="K294" s="17"/>
      <c r="L294" s="46"/>
      <c r="M294" s="8"/>
      <c r="N294" s="31">
        <f t="shared" si="12"/>
        <v>0</v>
      </c>
      <c r="O294" s="8"/>
      <c r="P294" s="13"/>
      <c r="Q294" s="13"/>
      <c r="R294" s="13"/>
      <c r="S294" s="13"/>
      <c r="T294" s="13"/>
      <c r="U294" s="13"/>
      <c r="V294" s="13"/>
      <c r="W294" s="13"/>
      <c r="X294" s="28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8"/>
    </row>
    <row r="295" spans="2:37" x14ac:dyDescent="0.2">
      <c r="B295" s="1"/>
      <c r="C295" s="39"/>
      <c r="D295" s="39"/>
      <c r="F295" s="8"/>
      <c r="G295" s="8"/>
      <c r="H295" s="8">
        <f t="shared" si="11"/>
        <v>4.3308675203093117E-3</v>
      </c>
      <c r="I295" s="8"/>
      <c r="J295" s="24"/>
      <c r="K295" s="17"/>
      <c r="L295" s="46"/>
      <c r="M295" s="8"/>
      <c r="N295" s="31">
        <f t="shared" si="12"/>
        <v>0</v>
      </c>
      <c r="O295" s="8"/>
      <c r="P295" s="13"/>
      <c r="Q295" s="13"/>
      <c r="R295" s="13"/>
      <c r="S295" s="13"/>
      <c r="T295" s="13"/>
      <c r="U295" s="13"/>
      <c r="V295" s="13"/>
      <c r="W295" s="13"/>
      <c r="X295" s="28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8"/>
    </row>
    <row r="296" spans="2:37" x14ac:dyDescent="0.2">
      <c r="B296" s="1"/>
      <c r="C296" s="39"/>
      <c r="D296" s="39"/>
      <c r="F296" s="8"/>
      <c r="G296" s="8"/>
      <c r="H296" s="8">
        <f t="shared" si="11"/>
        <v>4.3308675203093117E-3</v>
      </c>
      <c r="I296" s="8"/>
      <c r="J296" s="24"/>
      <c r="K296" s="17"/>
      <c r="L296" s="46"/>
      <c r="M296" s="8"/>
      <c r="N296" s="31">
        <f t="shared" si="12"/>
        <v>0</v>
      </c>
      <c r="O296" s="8"/>
      <c r="P296" s="13"/>
      <c r="Q296" s="13"/>
      <c r="R296" s="13"/>
      <c r="S296" s="13"/>
      <c r="T296" s="13"/>
      <c r="U296" s="13"/>
      <c r="V296" s="13"/>
      <c r="W296" s="13"/>
      <c r="X296" s="28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8"/>
    </row>
    <row r="297" spans="2:37" x14ac:dyDescent="0.2">
      <c r="B297" s="1"/>
      <c r="C297" s="39"/>
      <c r="D297" s="39"/>
      <c r="F297" s="8"/>
      <c r="G297" s="8"/>
      <c r="H297" s="8">
        <f t="shared" si="11"/>
        <v>4.3308675203093117E-3</v>
      </c>
      <c r="I297" s="8"/>
      <c r="J297" s="24"/>
      <c r="K297" s="17"/>
      <c r="L297" s="46"/>
      <c r="M297" s="8"/>
      <c r="N297" s="31">
        <f t="shared" si="12"/>
        <v>0</v>
      </c>
      <c r="O297" s="8"/>
      <c r="P297" s="13"/>
      <c r="Q297" s="13"/>
      <c r="R297" s="13"/>
      <c r="S297" s="13"/>
      <c r="T297" s="13"/>
      <c r="U297" s="13"/>
      <c r="V297" s="13"/>
      <c r="W297" s="13"/>
      <c r="X297" s="28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8"/>
    </row>
    <row r="298" spans="2:37" x14ac:dyDescent="0.2">
      <c r="B298" s="1"/>
      <c r="C298" s="39"/>
      <c r="D298" s="39"/>
      <c r="F298" s="8"/>
      <c r="G298" s="8"/>
      <c r="H298" s="8">
        <f t="shared" si="11"/>
        <v>4.3308675203093117E-3</v>
      </c>
      <c r="I298" s="8"/>
      <c r="J298" s="24"/>
      <c r="K298" s="17"/>
      <c r="L298" s="46"/>
      <c r="M298" s="8"/>
      <c r="N298" s="31">
        <f t="shared" si="12"/>
        <v>0</v>
      </c>
      <c r="O298" s="8"/>
      <c r="P298" s="13"/>
      <c r="Q298" s="13"/>
      <c r="R298" s="13"/>
      <c r="S298" s="13"/>
      <c r="T298" s="13"/>
      <c r="U298" s="13"/>
      <c r="V298" s="13"/>
      <c r="W298" s="13"/>
      <c r="X298" s="28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8"/>
    </row>
    <row r="299" spans="2:37" x14ac:dyDescent="0.2">
      <c r="B299" s="1"/>
      <c r="C299" s="39"/>
      <c r="D299" s="39"/>
      <c r="F299" s="8"/>
      <c r="G299" s="8"/>
      <c r="H299" s="8">
        <f t="shared" ref="H299:H362" si="13">SUM(F299:G299)+H298</f>
        <v>4.3308675203093117E-3</v>
      </c>
      <c r="I299" s="8"/>
      <c r="J299" s="24"/>
      <c r="K299" s="17"/>
      <c r="L299" s="46"/>
      <c r="M299" s="8"/>
      <c r="N299" s="31">
        <f t="shared" si="12"/>
        <v>0</v>
      </c>
      <c r="O299" s="8"/>
      <c r="P299" s="13"/>
      <c r="Q299" s="13"/>
      <c r="R299" s="13"/>
      <c r="S299" s="13"/>
      <c r="T299" s="13"/>
      <c r="U299" s="13"/>
      <c r="V299" s="13"/>
      <c r="W299" s="13"/>
      <c r="X299" s="28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8"/>
    </row>
    <row r="300" spans="2:37" x14ac:dyDescent="0.2">
      <c r="B300" s="1"/>
      <c r="C300" s="39"/>
      <c r="D300" s="39"/>
      <c r="F300" s="8"/>
      <c r="G300" s="8"/>
      <c r="H300" s="8">
        <f t="shared" si="13"/>
        <v>4.3308675203093117E-3</v>
      </c>
      <c r="I300" s="8"/>
      <c r="J300" s="24"/>
      <c r="K300" s="17"/>
      <c r="L300" s="46"/>
      <c r="M300" s="8"/>
      <c r="N300" s="31">
        <f t="shared" si="12"/>
        <v>0</v>
      </c>
      <c r="O300" s="8"/>
      <c r="P300" s="13"/>
      <c r="Q300" s="13"/>
      <c r="R300" s="13"/>
      <c r="S300" s="13"/>
      <c r="T300" s="13"/>
      <c r="U300" s="13"/>
      <c r="V300" s="13"/>
      <c r="W300" s="13"/>
      <c r="X300" s="28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8"/>
    </row>
    <row r="301" spans="2:37" x14ac:dyDescent="0.2">
      <c r="B301" s="1"/>
      <c r="C301" s="39"/>
      <c r="D301" s="39"/>
      <c r="F301" s="8"/>
      <c r="G301" s="8"/>
      <c r="H301" s="8">
        <f t="shared" si="13"/>
        <v>4.3308675203093117E-3</v>
      </c>
      <c r="I301" s="8"/>
      <c r="J301" s="24"/>
      <c r="K301" s="17"/>
      <c r="L301" s="46"/>
      <c r="M301" s="8"/>
      <c r="N301" s="31">
        <f t="shared" ref="N301:N364" si="14">SUM(P301:AJ301)-SUM(F301:G301)-J301-L301-E301</f>
        <v>0</v>
      </c>
      <c r="O301" s="8"/>
      <c r="P301" s="13"/>
      <c r="Q301" s="13"/>
      <c r="R301" s="13"/>
      <c r="S301" s="13"/>
      <c r="T301" s="13"/>
      <c r="U301" s="13"/>
      <c r="V301" s="13"/>
      <c r="W301" s="13"/>
      <c r="X301" s="28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8"/>
    </row>
    <row r="302" spans="2:37" x14ac:dyDescent="0.2">
      <c r="B302" s="1"/>
      <c r="C302" s="39"/>
      <c r="D302" s="39"/>
      <c r="F302" s="8"/>
      <c r="G302" s="8"/>
      <c r="H302" s="8">
        <f t="shared" si="13"/>
        <v>4.3308675203093117E-3</v>
      </c>
      <c r="I302" s="8"/>
      <c r="J302" s="24"/>
      <c r="K302" s="17"/>
      <c r="L302" s="46"/>
      <c r="M302" s="8"/>
      <c r="N302" s="31">
        <f t="shared" si="14"/>
        <v>0</v>
      </c>
      <c r="O302" s="8"/>
      <c r="P302" s="13"/>
      <c r="Q302" s="13"/>
      <c r="R302" s="13"/>
      <c r="S302" s="13"/>
      <c r="T302" s="13"/>
      <c r="U302" s="13"/>
      <c r="V302" s="13"/>
      <c r="W302" s="13"/>
      <c r="X302" s="28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8"/>
    </row>
    <row r="303" spans="2:37" x14ac:dyDescent="0.2">
      <c r="B303" s="1"/>
      <c r="C303" s="39"/>
      <c r="D303" s="39"/>
      <c r="F303" s="8"/>
      <c r="G303" s="8"/>
      <c r="H303" s="8">
        <f t="shared" si="13"/>
        <v>4.3308675203093117E-3</v>
      </c>
      <c r="I303" s="8"/>
      <c r="J303" s="24"/>
      <c r="K303" s="17"/>
      <c r="L303" s="46"/>
      <c r="M303" s="8"/>
      <c r="N303" s="31">
        <f t="shared" si="14"/>
        <v>0</v>
      </c>
      <c r="O303" s="8"/>
      <c r="P303" s="13"/>
      <c r="Q303" s="13"/>
      <c r="R303" s="13"/>
      <c r="S303" s="13"/>
      <c r="T303" s="13"/>
      <c r="U303" s="13"/>
      <c r="V303" s="13"/>
      <c r="W303" s="13"/>
      <c r="X303" s="28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8"/>
    </row>
    <row r="304" spans="2:37" x14ac:dyDescent="0.2">
      <c r="B304" s="1"/>
      <c r="C304" s="39"/>
      <c r="D304" s="39"/>
      <c r="F304" s="8"/>
      <c r="G304" s="8"/>
      <c r="H304" s="8">
        <f t="shared" si="13"/>
        <v>4.3308675203093117E-3</v>
      </c>
      <c r="I304" s="8"/>
      <c r="J304" s="24"/>
      <c r="K304" s="17"/>
      <c r="L304" s="46"/>
      <c r="M304" s="8"/>
      <c r="N304" s="31">
        <f t="shared" si="14"/>
        <v>0</v>
      </c>
      <c r="O304" s="8"/>
      <c r="P304" s="13"/>
      <c r="Q304" s="13"/>
      <c r="R304" s="13"/>
      <c r="S304" s="13"/>
      <c r="T304" s="13"/>
      <c r="U304" s="13"/>
      <c r="V304" s="13"/>
      <c r="W304" s="13"/>
      <c r="X304" s="28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8"/>
    </row>
    <row r="305" spans="2:37" x14ac:dyDescent="0.2">
      <c r="B305" s="1"/>
      <c r="C305" s="39"/>
      <c r="D305" s="39"/>
      <c r="F305" s="8"/>
      <c r="G305" s="8"/>
      <c r="H305" s="8">
        <f t="shared" si="13"/>
        <v>4.3308675203093117E-3</v>
      </c>
      <c r="I305" s="8"/>
      <c r="J305" s="24"/>
      <c r="K305" s="17"/>
      <c r="L305" s="46"/>
      <c r="M305" s="8"/>
      <c r="N305" s="31">
        <f t="shared" si="14"/>
        <v>0</v>
      </c>
      <c r="O305" s="8"/>
      <c r="P305" s="13"/>
      <c r="Q305" s="13"/>
      <c r="R305" s="13"/>
      <c r="S305" s="13"/>
      <c r="T305" s="13"/>
      <c r="U305" s="13"/>
      <c r="V305" s="13"/>
      <c r="W305" s="13"/>
      <c r="X305" s="28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8"/>
    </row>
    <row r="306" spans="2:37" x14ac:dyDescent="0.2">
      <c r="B306" s="1"/>
      <c r="C306" s="39"/>
      <c r="D306" s="39"/>
      <c r="F306" s="8"/>
      <c r="G306" s="8"/>
      <c r="H306" s="8">
        <f t="shared" si="13"/>
        <v>4.3308675203093117E-3</v>
      </c>
      <c r="I306" s="8"/>
      <c r="J306" s="24"/>
      <c r="K306" s="17"/>
      <c r="L306" s="46"/>
      <c r="M306" s="8"/>
      <c r="N306" s="31">
        <f t="shared" si="14"/>
        <v>0</v>
      </c>
      <c r="O306" s="8"/>
      <c r="P306" s="13"/>
      <c r="Q306" s="13"/>
      <c r="R306" s="13"/>
      <c r="S306" s="13"/>
      <c r="T306" s="13"/>
      <c r="U306" s="13"/>
      <c r="V306" s="13"/>
      <c r="W306" s="13"/>
      <c r="X306" s="28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8"/>
    </row>
    <row r="307" spans="2:37" x14ac:dyDescent="0.2">
      <c r="B307" s="1"/>
      <c r="C307" s="39"/>
      <c r="D307" s="39"/>
      <c r="F307" s="8"/>
      <c r="G307" s="8"/>
      <c r="H307" s="8">
        <f t="shared" si="13"/>
        <v>4.3308675203093117E-3</v>
      </c>
      <c r="I307" s="8"/>
      <c r="J307" s="24"/>
      <c r="K307" s="17"/>
      <c r="L307" s="46"/>
      <c r="M307" s="8"/>
      <c r="N307" s="31">
        <f t="shared" si="14"/>
        <v>0</v>
      </c>
      <c r="O307" s="8"/>
      <c r="P307" s="13"/>
      <c r="Q307" s="13"/>
      <c r="R307" s="13"/>
      <c r="S307" s="13"/>
      <c r="T307" s="13"/>
      <c r="U307" s="13"/>
      <c r="V307" s="13"/>
      <c r="W307" s="13"/>
      <c r="X307" s="28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8"/>
    </row>
    <row r="308" spans="2:37" x14ac:dyDescent="0.2">
      <c r="B308" s="1"/>
      <c r="C308" s="39"/>
      <c r="D308" s="39"/>
      <c r="F308" s="8"/>
      <c r="G308" s="8"/>
      <c r="H308" s="8">
        <f t="shared" si="13"/>
        <v>4.3308675203093117E-3</v>
      </c>
      <c r="I308" s="8"/>
      <c r="J308" s="24"/>
      <c r="K308" s="17"/>
      <c r="L308" s="46"/>
      <c r="M308" s="8"/>
      <c r="N308" s="31">
        <f t="shared" si="14"/>
        <v>0</v>
      </c>
      <c r="O308" s="8"/>
      <c r="P308" s="13"/>
      <c r="Q308" s="13"/>
      <c r="R308" s="13"/>
      <c r="S308" s="13"/>
      <c r="T308" s="13"/>
      <c r="U308" s="13"/>
      <c r="V308" s="13"/>
      <c r="W308" s="13"/>
      <c r="X308" s="28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8"/>
    </row>
    <row r="309" spans="2:37" x14ac:dyDescent="0.2">
      <c r="B309" s="1"/>
      <c r="C309" s="39"/>
      <c r="D309" s="39"/>
      <c r="F309" s="8"/>
      <c r="G309" s="8"/>
      <c r="H309" s="8">
        <f t="shared" si="13"/>
        <v>4.3308675203093117E-3</v>
      </c>
      <c r="I309" s="8"/>
      <c r="J309" s="24"/>
      <c r="K309" s="17"/>
      <c r="L309" s="46"/>
      <c r="M309" s="8"/>
      <c r="N309" s="31">
        <f t="shared" si="14"/>
        <v>0</v>
      </c>
      <c r="O309" s="8"/>
      <c r="P309" s="13"/>
      <c r="Q309" s="13"/>
      <c r="R309" s="13"/>
      <c r="S309" s="13"/>
      <c r="T309" s="13"/>
      <c r="U309" s="13"/>
      <c r="V309" s="13"/>
      <c r="W309" s="13"/>
      <c r="X309" s="28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8"/>
    </row>
    <row r="310" spans="2:37" x14ac:dyDescent="0.2">
      <c r="B310" s="1"/>
      <c r="C310" s="39"/>
      <c r="D310" s="39"/>
      <c r="F310" s="8"/>
      <c r="G310" s="8"/>
      <c r="H310" s="8">
        <f t="shared" si="13"/>
        <v>4.3308675203093117E-3</v>
      </c>
      <c r="I310" s="8"/>
      <c r="J310" s="24"/>
      <c r="K310" s="17"/>
      <c r="L310" s="46"/>
      <c r="M310" s="8"/>
      <c r="N310" s="31">
        <f t="shared" si="14"/>
        <v>0</v>
      </c>
      <c r="O310" s="8"/>
      <c r="P310" s="13"/>
      <c r="Q310" s="13"/>
      <c r="R310" s="13"/>
      <c r="S310" s="13"/>
      <c r="T310" s="13"/>
      <c r="U310" s="13"/>
      <c r="V310" s="13"/>
      <c r="W310" s="13"/>
      <c r="X310" s="28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8"/>
    </row>
    <row r="311" spans="2:37" x14ac:dyDescent="0.2">
      <c r="B311" s="1"/>
      <c r="C311" s="39"/>
      <c r="D311" s="39"/>
      <c r="F311" s="8"/>
      <c r="G311" s="8"/>
      <c r="H311" s="8">
        <f t="shared" si="13"/>
        <v>4.3308675203093117E-3</v>
      </c>
      <c r="I311" s="8"/>
      <c r="J311" s="24"/>
      <c r="K311" s="17"/>
      <c r="L311" s="46"/>
      <c r="M311" s="8"/>
      <c r="N311" s="31">
        <f t="shared" si="14"/>
        <v>0</v>
      </c>
      <c r="O311" s="8"/>
      <c r="P311" s="13"/>
      <c r="Q311" s="13"/>
      <c r="R311" s="13"/>
      <c r="S311" s="13"/>
      <c r="T311" s="13"/>
      <c r="U311" s="13"/>
      <c r="V311" s="13"/>
      <c r="W311" s="13"/>
      <c r="X311" s="28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8"/>
    </row>
    <row r="312" spans="2:37" x14ac:dyDescent="0.2">
      <c r="B312" s="1"/>
      <c r="C312" s="39"/>
      <c r="D312" s="39"/>
      <c r="F312" s="8"/>
      <c r="G312" s="8"/>
      <c r="H312" s="8">
        <f t="shared" si="13"/>
        <v>4.3308675203093117E-3</v>
      </c>
      <c r="I312" s="8"/>
      <c r="J312" s="24"/>
      <c r="K312" s="17"/>
      <c r="L312" s="46"/>
      <c r="M312" s="8"/>
      <c r="N312" s="31">
        <f t="shared" si="14"/>
        <v>0</v>
      </c>
      <c r="O312" s="8"/>
      <c r="P312" s="13"/>
      <c r="Q312" s="13"/>
      <c r="R312" s="13"/>
      <c r="S312" s="13"/>
      <c r="T312" s="13"/>
      <c r="U312" s="13"/>
      <c r="V312" s="13"/>
      <c r="W312" s="13"/>
      <c r="X312" s="28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8"/>
    </row>
    <row r="313" spans="2:37" x14ac:dyDescent="0.2">
      <c r="B313" s="1"/>
      <c r="C313" s="39"/>
      <c r="D313" s="39"/>
      <c r="F313" s="8"/>
      <c r="G313" s="8"/>
      <c r="H313" s="8">
        <f t="shared" si="13"/>
        <v>4.3308675203093117E-3</v>
      </c>
      <c r="I313" s="8"/>
      <c r="J313" s="24"/>
      <c r="K313" s="17"/>
      <c r="L313" s="46"/>
      <c r="M313" s="8"/>
      <c r="N313" s="31">
        <f t="shared" si="14"/>
        <v>0</v>
      </c>
      <c r="O313" s="8"/>
      <c r="P313" s="13"/>
      <c r="Q313" s="13"/>
      <c r="R313" s="13"/>
      <c r="S313" s="13"/>
      <c r="T313" s="13"/>
      <c r="U313" s="13"/>
      <c r="V313" s="13"/>
      <c r="W313" s="13"/>
      <c r="X313" s="28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8"/>
    </row>
    <row r="314" spans="2:37" x14ac:dyDescent="0.2">
      <c r="B314" s="1"/>
      <c r="C314" s="39"/>
      <c r="D314" s="39"/>
      <c r="F314" s="8"/>
      <c r="G314" s="8"/>
      <c r="H314" s="8">
        <f t="shared" si="13"/>
        <v>4.3308675203093117E-3</v>
      </c>
      <c r="I314" s="8"/>
      <c r="J314" s="24"/>
      <c r="K314" s="17"/>
      <c r="L314" s="46"/>
      <c r="M314" s="8"/>
      <c r="N314" s="31">
        <f t="shared" si="14"/>
        <v>0</v>
      </c>
      <c r="O314" s="8"/>
      <c r="P314" s="13"/>
      <c r="Q314" s="13"/>
      <c r="R314" s="13"/>
      <c r="S314" s="13"/>
      <c r="T314" s="13"/>
      <c r="U314" s="13"/>
      <c r="V314" s="13"/>
      <c r="W314" s="13"/>
      <c r="X314" s="28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8"/>
    </row>
    <row r="315" spans="2:37" x14ac:dyDescent="0.2">
      <c r="B315" s="1"/>
      <c r="C315" s="39"/>
      <c r="D315" s="39"/>
      <c r="F315" s="8"/>
      <c r="G315" s="8"/>
      <c r="H315" s="8">
        <f t="shared" si="13"/>
        <v>4.3308675203093117E-3</v>
      </c>
      <c r="I315" s="8"/>
      <c r="J315" s="24"/>
      <c r="K315" s="17"/>
      <c r="L315" s="46"/>
      <c r="M315" s="8"/>
      <c r="N315" s="31">
        <f t="shared" si="14"/>
        <v>0</v>
      </c>
      <c r="O315" s="8"/>
      <c r="P315" s="13"/>
      <c r="Q315" s="13"/>
      <c r="R315" s="13"/>
      <c r="S315" s="13"/>
      <c r="T315" s="13"/>
      <c r="U315" s="13"/>
      <c r="V315" s="13"/>
      <c r="W315" s="13"/>
      <c r="X315" s="28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8"/>
    </row>
    <row r="316" spans="2:37" x14ac:dyDescent="0.2">
      <c r="B316" s="1"/>
      <c r="C316" s="39"/>
      <c r="D316" s="39"/>
      <c r="F316" s="8"/>
      <c r="G316" s="8"/>
      <c r="H316" s="8">
        <f t="shared" si="13"/>
        <v>4.3308675203093117E-3</v>
      </c>
      <c r="I316" s="8"/>
      <c r="J316" s="24"/>
      <c r="K316" s="17"/>
      <c r="L316" s="46"/>
      <c r="M316" s="8"/>
      <c r="N316" s="31">
        <f t="shared" si="14"/>
        <v>0</v>
      </c>
      <c r="O316" s="8"/>
      <c r="P316" s="13"/>
      <c r="Q316" s="13"/>
      <c r="R316" s="13"/>
      <c r="S316" s="13"/>
      <c r="T316" s="13"/>
      <c r="U316" s="13"/>
      <c r="V316" s="13"/>
      <c r="W316" s="13"/>
      <c r="X316" s="28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8"/>
    </row>
    <row r="317" spans="2:37" x14ac:dyDescent="0.2">
      <c r="B317" s="1"/>
      <c r="C317" s="39"/>
      <c r="D317" s="39"/>
      <c r="F317" s="8"/>
      <c r="G317" s="8"/>
      <c r="H317" s="8">
        <f t="shared" si="13"/>
        <v>4.3308675203093117E-3</v>
      </c>
      <c r="I317" s="8"/>
      <c r="J317" s="24"/>
      <c r="K317" s="17"/>
      <c r="L317" s="46"/>
      <c r="M317" s="8"/>
      <c r="N317" s="31">
        <f t="shared" si="14"/>
        <v>0</v>
      </c>
      <c r="O317" s="8"/>
      <c r="P317" s="13"/>
      <c r="Q317" s="13"/>
      <c r="R317" s="13"/>
      <c r="S317" s="13"/>
      <c r="T317" s="13"/>
      <c r="U317" s="13"/>
      <c r="V317" s="13"/>
      <c r="W317" s="13"/>
      <c r="X317" s="28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8"/>
    </row>
    <row r="318" spans="2:37" x14ac:dyDescent="0.2">
      <c r="B318" s="1"/>
      <c r="C318" s="39"/>
      <c r="D318" s="39"/>
      <c r="F318" s="8"/>
      <c r="G318" s="8"/>
      <c r="H318" s="8">
        <f t="shared" si="13"/>
        <v>4.3308675203093117E-3</v>
      </c>
      <c r="I318" s="8"/>
      <c r="J318" s="24"/>
      <c r="K318" s="17"/>
      <c r="L318" s="46"/>
      <c r="M318" s="8"/>
      <c r="N318" s="31">
        <f t="shared" si="14"/>
        <v>0</v>
      </c>
      <c r="O318" s="8"/>
      <c r="P318" s="13"/>
      <c r="Q318" s="13"/>
      <c r="R318" s="13"/>
      <c r="S318" s="13"/>
      <c r="T318" s="13"/>
      <c r="U318" s="13"/>
      <c r="V318" s="13"/>
      <c r="W318" s="13"/>
      <c r="X318" s="28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8"/>
    </row>
    <row r="319" spans="2:37" x14ac:dyDescent="0.2">
      <c r="B319" s="1"/>
      <c r="C319" s="39"/>
      <c r="D319" s="39"/>
      <c r="F319" s="8"/>
      <c r="G319" s="8"/>
      <c r="H319" s="8">
        <f t="shared" si="13"/>
        <v>4.3308675203093117E-3</v>
      </c>
      <c r="I319" s="8"/>
      <c r="J319" s="24"/>
      <c r="K319" s="17"/>
      <c r="L319" s="46"/>
      <c r="M319" s="8"/>
      <c r="N319" s="31">
        <f t="shared" si="14"/>
        <v>0</v>
      </c>
      <c r="O319" s="8"/>
      <c r="P319" s="13"/>
      <c r="Q319" s="13"/>
      <c r="R319" s="13"/>
      <c r="S319" s="13"/>
      <c r="T319" s="13"/>
      <c r="U319" s="13"/>
      <c r="V319" s="13"/>
      <c r="W319" s="13"/>
      <c r="X319" s="28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8"/>
    </row>
    <row r="320" spans="2:37" x14ac:dyDescent="0.2">
      <c r="B320" s="1"/>
      <c r="C320" s="39"/>
      <c r="D320" s="39"/>
      <c r="F320" s="8"/>
      <c r="G320" s="8"/>
      <c r="H320" s="8">
        <f t="shared" si="13"/>
        <v>4.3308675203093117E-3</v>
      </c>
      <c r="I320" s="8"/>
      <c r="J320" s="24"/>
      <c r="K320" s="17"/>
      <c r="L320" s="46"/>
      <c r="M320" s="8"/>
      <c r="N320" s="31">
        <f t="shared" si="14"/>
        <v>0</v>
      </c>
      <c r="O320" s="8"/>
      <c r="P320" s="13"/>
      <c r="Q320" s="13"/>
      <c r="R320" s="13"/>
      <c r="S320" s="13"/>
      <c r="T320" s="13"/>
      <c r="U320" s="13"/>
      <c r="V320" s="13"/>
      <c r="W320" s="13"/>
      <c r="X320" s="28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8"/>
    </row>
    <row r="321" spans="2:37" x14ac:dyDescent="0.2">
      <c r="B321" s="1"/>
      <c r="C321" s="39"/>
      <c r="D321" s="39"/>
      <c r="F321" s="8"/>
      <c r="G321" s="8"/>
      <c r="H321" s="8">
        <f t="shared" si="13"/>
        <v>4.3308675203093117E-3</v>
      </c>
      <c r="I321" s="8"/>
      <c r="J321" s="24"/>
      <c r="K321" s="17"/>
      <c r="L321" s="46"/>
      <c r="M321" s="8"/>
      <c r="N321" s="31">
        <f t="shared" si="14"/>
        <v>0</v>
      </c>
      <c r="O321" s="8"/>
      <c r="P321" s="13"/>
      <c r="Q321" s="13"/>
      <c r="R321" s="13"/>
      <c r="S321" s="13"/>
      <c r="T321" s="13"/>
      <c r="U321" s="13"/>
      <c r="V321" s="13"/>
      <c r="W321" s="13"/>
      <c r="X321" s="28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8"/>
    </row>
    <row r="322" spans="2:37" x14ac:dyDescent="0.2">
      <c r="B322" s="1"/>
      <c r="C322" s="39"/>
      <c r="D322" s="39"/>
      <c r="F322" s="8"/>
      <c r="G322" s="8"/>
      <c r="H322" s="8">
        <f t="shared" si="13"/>
        <v>4.3308675203093117E-3</v>
      </c>
      <c r="I322" s="8"/>
      <c r="J322" s="24"/>
      <c r="K322" s="17"/>
      <c r="L322" s="46"/>
      <c r="M322" s="8"/>
      <c r="N322" s="31">
        <f t="shared" si="14"/>
        <v>0</v>
      </c>
      <c r="O322" s="8"/>
      <c r="P322" s="13"/>
      <c r="Q322" s="13"/>
      <c r="R322" s="13"/>
      <c r="S322" s="13"/>
      <c r="T322" s="13"/>
      <c r="U322" s="13"/>
      <c r="V322" s="13"/>
      <c r="W322" s="13"/>
      <c r="X322" s="28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8"/>
    </row>
    <row r="323" spans="2:37" x14ac:dyDescent="0.2">
      <c r="B323" s="1"/>
      <c r="C323" s="39"/>
      <c r="D323" s="39"/>
      <c r="F323" s="8"/>
      <c r="G323" s="8"/>
      <c r="H323" s="8">
        <f t="shared" si="13"/>
        <v>4.3308675203093117E-3</v>
      </c>
      <c r="I323" s="8"/>
      <c r="J323" s="24"/>
      <c r="K323" s="17"/>
      <c r="L323" s="46"/>
      <c r="M323" s="8"/>
      <c r="N323" s="31">
        <f t="shared" si="14"/>
        <v>0</v>
      </c>
      <c r="O323" s="8"/>
      <c r="P323" s="13"/>
      <c r="Q323" s="13"/>
      <c r="R323" s="13"/>
      <c r="S323" s="13"/>
      <c r="T323" s="13"/>
      <c r="U323" s="13"/>
      <c r="V323" s="13"/>
      <c r="W323" s="13"/>
      <c r="X323" s="28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8"/>
    </row>
    <row r="324" spans="2:37" x14ac:dyDescent="0.2">
      <c r="B324" s="1"/>
      <c r="C324" s="39"/>
      <c r="D324" s="39"/>
      <c r="F324" s="8"/>
      <c r="G324" s="8"/>
      <c r="H324" s="8">
        <f t="shared" si="13"/>
        <v>4.3308675203093117E-3</v>
      </c>
      <c r="I324" s="8"/>
      <c r="J324" s="24"/>
      <c r="K324" s="17"/>
      <c r="L324" s="46"/>
      <c r="M324" s="8"/>
      <c r="N324" s="31">
        <f t="shared" si="14"/>
        <v>0</v>
      </c>
      <c r="O324" s="8"/>
      <c r="P324" s="13"/>
      <c r="Q324" s="13"/>
      <c r="R324" s="13"/>
      <c r="S324" s="13"/>
      <c r="T324" s="13"/>
      <c r="U324" s="13"/>
      <c r="V324" s="13"/>
      <c r="W324" s="13"/>
      <c r="X324" s="28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8"/>
    </row>
    <row r="325" spans="2:37" x14ac:dyDescent="0.2">
      <c r="B325" s="1"/>
      <c r="C325" s="39"/>
      <c r="D325" s="39"/>
      <c r="F325" s="8"/>
      <c r="G325" s="8"/>
      <c r="H325" s="8">
        <f t="shared" si="13"/>
        <v>4.3308675203093117E-3</v>
      </c>
      <c r="I325" s="8"/>
      <c r="J325" s="24"/>
      <c r="K325" s="17"/>
      <c r="L325" s="46"/>
      <c r="M325" s="8"/>
      <c r="N325" s="31">
        <f t="shared" si="14"/>
        <v>0</v>
      </c>
      <c r="O325" s="8"/>
      <c r="P325" s="13"/>
      <c r="Q325" s="13"/>
      <c r="R325" s="13"/>
      <c r="S325" s="13"/>
      <c r="T325" s="13"/>
      <c r="U325" s="13"/>
      <c r="V325" s="13"/>
      <c r="W325" s="13"/>
      <c r="X325" s="28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8"/>
    </row>
    <row r="326" spans="2:37" x14ac:dyDescent="0.2">
      <c r="B326" s="1"/>
      <c r="C326" s="39"/>
      <c r="D326" s="39"/>
      <c r="F326" s="8"/>
      <c r="G326" s="8"/>
      <c r="H326" s="8">
        <f t="shared" si="13"/>
        <v>4.3308675203093117E-3</v>
      </c>
      <c r="I326" s="8"/>
      <c r="J326" s="24"/>
      <c r="K326" s="17"/>
      <c r="L326" s="46"/>
      <c r="M326" s="8"/>
      <c r="N326" s="31">
        <f t="shared" si="14"/>
        <v>0</v>
      </c>
      <c r="O326" s="8"/>
      <c r="P326" s="13"/>
      <c r="Q326" s="13"/>
      <c r="R326" s="13"/>
      <c r="S326" s="13"/>
      <c r="T326" s="13"/>
      <c r="U326" s="13"/>
      <c r="V326" s="13"/>
      <c r="W326" s="13"/>
      <c r="X326" s="28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8"/>
    </row>
    <row r="327" spans="2:37" x14ac:dyDescent="0.2">
      <c r="B327" s="1"/>
      <c r="C327" s="39"/>
      <c r="D327" s="39"/>
      <c r="F327" s="8"/>
      <c r="G327" s="8"/>
      <c r="H327" s="8">
        <f t="shared" si="13"/>
        <v>4.3308675203093117E-3</v>
      </c>
      <c r="I327" s="8"/>
      <c r="J327" s="24"/>
      <c r="K327" s="17"/>
      <c r="L327" s="46"/>
      <c r="M327" s="8"/>
      <c r="N327" s="31">
        <f t="shared" si="14"/>
        <v>0</v>
      </c>
      <c r="O327" s="8"/>
      <c r="P327" s="13"/>
      <c r="Q327" s="13"/>
      <c r="R327" s="13"/>
      <c r="S327" s="13"/>
      <c r="T327" s="13"/>
      <c r="U327" s="13"/>
      <c r="V327" s="13"/>
      <c r="W327" s="13"/>
      <c r="X327" s="28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8"/>
    </row>
    <row r="328" spans="2:37" x14ac:dyDescent="0.2">
      <c r="B328" s="1"/>
      <c r="C328" s="39"/>
      <c r="D328" s="39"/>
      <c r="F328" s="8"/>
      <c r="G328" s="8"/>
      <c r="H328" s="8">
        <f t="shared" si="13"/>
        <v>4.3308675203093117E-3</v>
      </c>
      <c r="I328" s="8"/>
      <c r="J328" s="24"/>
      <c r="K328" s="17"/>
      <c r="L328" s="46"/>
      <c r="M328" s="8"/>
      <c r="N328" s="31">
        <f t="shared" si="14"/>
        <v>0</v>
      </c>
      <c r="O328" s="8"/>
      <c r="P328" s="13"/>
      <c r="Q328" s="13"/>
      <c r="R328" s="13"/>
      <c r="S328" s="13"/>
      <c r="T328" s="13"/>
      <c r="U328" s="13"/>
      <c r="V328" s="13"/>
      <c r="W328" s="13"/>
      <c r="X328" s="28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8"/>
    </row>
    <row r="329" spans="2:37" x14ac:dyDescent="0.2">
      <c r="B329" s="1"/>
      <c r="C329" s="39"/>
      <c r="D329" s="39"/>
      <c r="F329" s="8"/>
      <c r="G329" s="8"/>
      <c r="H329" s="8">
        <f t="shared" si="13"/>
        <v>4.3308675203093117E-3</v>
      </c>
      <c r="I329" s="8"/>
      <c r="J329" s="24"/>
      <c r="K329" s="17"/>
      <c r="L329" s="46"/>
      <c r="M329" s="8"/>
      <c r="N329" s="31">
        <f t="shared" si="14"/>
        <v>0</v>
      </c>
      <c r="O329" s="8"/>
      <c r="P329" s="13"/>
      <c r="Q329" s="13"/>
      <c r="R329" s="13"/>
      <c r="S329" s="13"/>
      <c r="T329" s="13"/>
      <c r="U329" s="13"/>
      <c r="V329" s="13"/>
      <c r="W329" s="13"/>
      <c r="X329" s="28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8"/>
    </row>
    <row r="330" spans="2:37" x14ac:dyDescent="0.2">
      <c r="B330" s="1"/>
      <c r="C330" s="39"/>
      <c r="D330" s="39"/>
      <c r="F330" s="8"/>
      <c r="G330" s="8"/>
      <c r="H330" s="8">
        <f t="shared" si="13"/>
        <v>4.3308675203093117E-3</v>
      </c>
      <c r="I330" s="8"/>
      <c r="J330" s="24"/>
      <c r="K330" s="17"/>
      <c r="L330" s="46"/>
      <c r="M330" s="8"/>
      <c r="N330" s="31">
        <f t="shared" si="14"/>
        <v>0</v>
      </c>
      <c r="O330" s="8"/>
      <c r="P330" s="13"/>
      <c r="Q330" s="13"/>
      <c r="R330" s="13"/>
      <c r="S330" s="13"/>
      <c r="T330" s="13"/>
      <c r="U330" s="13"/>
      <c r="V330" s="13"/>
      <c r="W330" s="13"/>
      <c r="X330" s="28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8"/>
    </row>
    <row r="331" spans="2:37" x14ac:dyDescent="0.2">
      <c r="B331" s="1"/>
      <c r="C331" s="39"/>
      <c r="D331" s="39"/>
      <c r="F331" s="8"/>
      <c r="G331" s="8"/>
      <c r="H331" s="8">
        <f t="shared" si="13"/>
        <v>4.3308675203093117E-3</v>
      </c>
      <c r="I331" s="8"/>
      <c r="J331" s="24"/>
      <c r="K331" s="17"/>
      <c r="L331" s="46"/>
      <c r="M331" s="8"/>
      <c r="N331" s="31">
        <f t="shared" si="14"/>
        <v>0</v>
      </c>
      <c r="O331" s="8"/>
      <c r="P331" s="13"/>
      <c r="Q331" s="13"/>
      <c r="R331" s="13"/>
      <c r="S331" s="13"/>
      <c r="T331" s="13"/>
      <c r="U331" s="13"/>
      <c r="V331" s="13"/>
      <c r="W331" s="13"/>
      <c r="X331" s="28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8"/>
    </row>
    <row r="332" spans="2:37" x14ac:dyDescent="0.2">
      <c r="B332" s="1"/>
      <c r="C332" s="39"/>
      <c r="D332" s="39"/>
      <c r="F332" s="8"/>
      <c r="G332" s="8"/>
      <c r="H332" s="8">
        <f t="shared" si="13"/>
        <v>4.3308675203093117E-3</v>
      </c>
      <c r="I332" s="8"/>
      <c r="J332" s="24"/>
      <c r="K332" s="17"/>
      <c r="L332" s="46"/>
      <c r="M332" s="8"/>
      <c r="N332" s="31">
        <f t="shared" si="14"/>
        <v>0</v>
      </c>
      <c r="O332" s="8"/>
      <c r="P332" s="13"/>
      <c r="Q332" s="13"/>
      <c r="R332" s="13"/>
      <c r="S332" s="13"/>
      <c r="T332" s="13"/>
      <c r="U332" s="13"/>
      <c r="V332" s="13"/>
      <c r="W332" s="13"/>
      <c r="X332" s="28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8"/>
    </row>
    <row r="333" spans="2:37" x14ac:dyDescent="0.2">
      <c r="B333" s="1"/>
      <c r="C333" s="39"/>
      <c r="D333" s="39"/>
      <c r="F333" s="8"/>
      <c r="G333" s="8"/>
      <c r="H333" s="8">
        <f t="shared" si="13"/>
        <v>4.3308675203093117E-3</v>
      </c>
      <c r="I333" s="8"/>
      <c r="J333" s="24"/>
      <c r="K333" s="17"/>
      <c r="L333" s="46"/>
      <c r="M333" s="8"/>
      <c r="N333" s="31">
        <f t="shared" si="14"/>
        <v>0</v>
      </c>
      <c r="O333" s="8"/>
      <c r="P333" s="13"/>
      <c r="Q333" s="13"/>
      <c r="R333" s="13"/>
      <c r="S333" s="13"/>
      <c r="T333" s="13"/>
      <c r="U333" s="13"/>
      <c r="V333" s="13"/>
      <c r="W333" s="13"/>
      <c r="X333" s="28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8"/>
    </row>
    <row r="334" spans="2:37" x14ac:dyDescent="0.2">
      <c r="B334" s="1"/>
      <c r="C334" s="39"/>
      <c r="D334" s="39"/>
      <c r="F334" s="8"/>
      <c r="G334" s="8"/>
      <c r="H334" s="8">
        <f t="shared" si="13"/>
        <v>4.3308675203093117E-3</v>
      </c>
      <c r="I334" s="8"/>
      <c r="J334" s="24"/>
      <c r="K334" s="17"/>
      <c r="L334" s="46"/>
      <c r="M334" s="8"/>
      <c r="N334" s="31">
        <f t="shared" si="14"/>
        <v>0</v>
      </c>
      <c r="O334" s="8"/>
      <c r="P334" s="13"/>
      <c r="Q334" s="13"/>
      <c r="R334" s="13"/>
      <c r="S334" s="13"/>
      <c r="T334" s="13"/>
      <c r="U334" s="13"/>
      <c r="V334" s="13"/>
      <c r="W334" s="13"/>
      <c r="X334" s="28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8"/>
    </row>
    <row r="335" spans="2:37" x14ac:dyDescent="0.2">
      <c r="B335" s="1"/>
      <c r="C335" s="39"/>
      <c r="D335" s="39"/>
      <c r="F335" s="8"/>
      <c r="G335" s="8"/>
      <c r="H335" s="8">
        <f t="shared" si="13"/>
        <v>4.3308675203093117E-3</v>
      </c>
      <c r="I335" s="8"/>
      <c r="J335" s="24"/>
      <c r="K335" s="17"/>
      <c r="L335" s="46"/>
      <c r="M335" s="8"/>
      <c r="N335" s="31">
        <f t="shared" si="14"/>
        <v>0</v>
      </c>
      <c r="O335" s="8"/>
      <c r="P335" s="13"/>
      <c r="Q335" s="13"/>
      <c r="R335" s="13"/>
      <c r="S335" s="13"/>
      <c r="T335" s="13"/>
      <c r="U335" s="13"/>
      <c r="V335" s="13"/>
      <c r="W335" s="13"/>
      <c r="X335" s="28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8"/>
    </row>
    <row r="336" spans="2:37" x14ac:dyDescent="0.2">
      <c r="B336" s="1"/>
      <c r="C336" s="39"/>
      <c r="D336" s="39"/>
      <c r="F336" s="8"/>
      <c r="G336" s="8"/>
      <c r="H336" s="8">
        <f t="shared" si="13"/>
        <v>4.3308675203093117E-3</v>
      </c>
      <c r="I336" s="8"/>
      <c r="J336" s="24"/>
      <c r="K336" s="17"/>
      <c r="L336" s="46"/>
      <c r="M336" s="8"/>
      <c r="N336" s="31">
        <f t="shared" si="14"/>
        <v>0</v>
      </c>
      <c r="O336" s="8"/>
      <c r="P336" s="13"/>
      <c r="Q336" s="13"/>
      <c r="R336" s="13"/>
      <c r="S336" s="13"/>
      <c r="T336" s="13"/>
      <c r="U336" s="13"/>
      <c r="V336" s="13"/>
      <c r="W336" s="13"/>
      <c r="X336" s="28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8"/>
    </row>
    <row r="337" spans="2:37" x14ac:dyDescent="0.2">
      <c r="B337" s="1"/>
      <c r="C337" s="39"/>
      <c r="D337" s="39"/>
      <c r="F337" s="8"/>
      <c r="G337" s="8"/>
      <c r="H337" s="8">
        <f t="shared" si="13"/>
        <v>4.3308675203093117E-3</v>
      </c>
      <c r="I337" s="8"/>
      <c r="J337" s="24"/>
      <c r="K337" s="17"/>
      <c r="L337" s="46"/>
      <c r="M337" s="8"/>
      <c r="N337" s="31">
        <f t="shared" si="14"/>
        <v>0</v>
      </c>
      <c r="O337" s="8"/>
      <c r="P337" s="13"/>
      <c r="Q337" s="13"/>
      <c r="R337" s="13"/>
      <c r="S337" s="13"/>
      <c r="T337" s="13"/>
      <c r="U337" s="13"/>
      <c r="V337" s="13"/>
      <c r="W337" s="13"/>
      <c r="X337" s="28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8"/>
    </row>
    <row r="338" spans="2:37" x14ac:dyDescent="0.2">
      <c r="B338" s="1"/>
      <c r="C338" s="39"/>
      <c r="D338" s="39"/>
      <c r="F338" s="8"/>
      <c r="G338" s="8"/>
      <c r="H338" s="8">
        <f t="shared" si="13"/>
        <v>4.3308675203093117E-3</v>
      </c>
      <c r="I338" s="8"/>
      <c r="J338" s="24"/>
      <c r="K338" s="17"/>
      <c r="L338" s="46"/>
      <c r="M338" s="8"/>
      <c r="N338" s="31">
        <f t="shared" si="14"/>
        <v>0</v>
      </c>
      <c r="O338" s="8"/>
      <c r="P338" s="13"/>
      <c r="Q338" s="13"/>
      <c r="R338" s="13"/>
      <c r="S338" s="13"/>
      <c r="T338" s="13"/>
      <c r="U338" s="13"/>
      <c r="V338" s="13"/>
      <c r="W338" s="13"/>
      <c r="X338" s="28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8"/>
    </row>
    <row r="339" spans="2:37" x14ac:dyDescent="0.2">
      <c r="B339" s="1"/>
      <c r="C339" s="39"/>
      <c r="D339" s="39"/>
      <c r="F339" s="8"/>
      <c r="G339" s="8"/>
      <c r="H339" s="8">
        <f t="shared" si="13"/>
        <v>4.3308675203093117E-3</v>
      </c>
      <c r="I339" s="8"/>
      <c r="J339" s="24"/>
      <c r="K339" s="17"/>
      <c r="L339" s="46"/>
      <c r="M339" s="8"/>
      <c r="N339" s="31">
        <f t="shared" si="14"/>
        <v>0</v>
      </c>
      <c r="O339" s="8"/>
      <c r="P339" s="13"/>
      <c r="Q339" s="13"/>
      <c r="R339" s="13"/>
      <c r="S339" s="13"/>
      <c r="T339" s="13"/>
      <c r="U339" s="13"/>
      <c r="V339" s="13"/>
      <c r="W339" s="13"/>
      <c r="X339" s="28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8"/>
    </row>
    <row r="340" spans="2:37" x14ac:dyDescent="0.2">
      <c r="B340" s="1"/>
      <c r="C340" s="39"/>
      <c r="D340" s="39"/>
      <c r="F340" s="8"/>
      <c r="G340" s="8"/>
      <c r="H340" s="8">
        <f t="shared" si="13"/>
        <v>4.3308675203093117E-3</v>
      </c>
      <c r="I340" s="8"/>
      <c r="J340" s="24"/>
      <c r="K340" s="17"/>
      <c r="L340" s="46"/>
      <c r="M340" s="8"/>
      <c r="N340" s="31">
        <f t="shared" si="14"/>
        <v>0</v>
      </c>
      <c r="O340" s="8"/>
      <c r="P340" s="13"/>
      <c r="Q340" s="13"/>
      <c r="R340" s="13"/>
      <c r="S340" s="13"/>
      <c r="T340" s="13"/>
      <c r="U340" s="13"/>
      <c r="V340" s="13"/>
      <c r="W340" s="13"/>
      <c r="X340" s="28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8"/>
    </row>
    <row r="341" spans="2:37" x14ac:dyDescent="0.2">
      <c r="B341" s="1"/>
      <c r="C341" s="39"/>
      <c r="D341" s="39"/>
      <c r="F341" s="8"/>
      <c r="G341" s="8"/>
      <c r="H341" s="8">
        <f t="shared" si="13"/>
        <v>4.3308675203093117E-3</v>
      </c>
      <c r="I341" s="8"/>
      <c r="J341" s="24"/>
      <c r="K341" s="17"/>
      <c r="L341" s="46"/>
      <c r="M341" s="8"/>
      <c r="N341" s="31">
        <f t="shared" si="14"/>
        <v>0</v>
      </c>
      <c r="O341" s="8"/>
      <c r="P341" s="13"/>
      <c r="Q341" s="13"/>
      <c r="R341" s="13"/>
      <c r="S341" s="13"/>
      <c r="T341" s="13"/>
      <c r="U341" s="13"/>
      <c r="V341" s="13"/>
      <c r="W341" s="13"/>
      <c r="X341" s="28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8"/>
    </row>
    <row r="342" spans="2:37" x14ac:dyDescent="0.2">
      <c r="B342" s="1"/>
      <c r="C342" s="39"/>
      <c r="D342" s="39"/>
      <c r="F342" s="8"/>
      <c r="G342" s="8"/>
      <c r="H342" s="8">
        <f t="shared" si="13"/>
        <v>4.3308675203093117E-3</v>
      </c>
      <c r="I342" s="8"/>
      <c r="J342" s="24"/>
      <c r="K342" s="17"/>
      <c r="L342" s="46"/>
      <c r="M342" s="8"/>
      <c r="N342" s="31">
        <f t="shared" si="14"/>
        <v>0</v>
      </c>
      <c r="O342" s="8"/>
      <c r="P342" s="13"/>
      <c r="Q342" s="13"/>
      <c r="R342" s="13"/>
      <c r="S342" s="13"/>
      <c r="T342" s="13"/>
      <c r="U342" s="13"/>
      <c r="V342" s="13"/>
      <c r="W342" s="13"/>
      <c r="X342" s="28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8"/>
    </row>
    <row r="343" spans="2:37" x14ac:dyDescent="0.2">
      <c r="B343" s="1"/>
      <c r="C343" s="39"/>
      <c r="D343" s="39"/>
      <c r="F343" s="8"/>
      <c r="G343" s="8"/>
      <c r="H343" s="8">
        <f t="shared" si="13"/>
        <v>4.3308675203093117E-3</v>
      </c>
      <c r="I343" s="8"/>
      <c r="J343" s="24"/>
      <c r="K343" s="17"/>
      <c r="L343" s="46"/>
      <c r="M343" s="8"/>
      <c r="N343" s="31">
        <f t="shared" si="14"/>
        <v>0</v>
      </c>
      <c r="O343" s="8"/>
      <c r="P343" s="13"/>
      <c r="Q343" s="13"/>
      <c r="R343" s="13"/>
      <c r="S343" s="13"/>
      <c r="T343" s="13"/>
      <c r="U343" s="13"/>
      <c r="V343" s="13"/>
      <c r="W343" s="13"/>
      <c r="X343" s="28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8"/>
    </row>
    <row r="344" spans="2:37" x14ac:dyDescent="0.2">
      <c r="B344" s="1"/>
      <c r="C344" s="39"/>
      <c r="D344" s="39"/>
      <c r="F344" s="8"/>
      <c r="G344" s="8"/>
      <c r="H344" s="8">
        <f t="shared" si="13"/>
        <v>4.3308675203093117E-3</v>
      </c>
      <c r="I344" s="8"/>
      <c r="J344" s="24"/>
      <c r="K344" s="17"/>
      <c r="L344" s="46"/>
      <c r="M344" s="8"/>
      <c r="N344" s="31">
        <f t="shared" si="14"/>
        <v>0</v>
      </c>
      <c r="O344" s="8"/>
      <c r="P344" s="13"/>
      <c r="Q344" s="13"/>
      <c r="R344" s="13"/>
      <c r="S344" s="13"/>
      <c r="T344" s="13"/>
      <c r="U344" s="13"/>
      <c r="V344" s="13"/>
      <c r="W344" s="13"/>
      <c r="X344" s="28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8"/>
    </row>
    <row r="345" spans="2:37" x14ac:dyDescent="0.2">
      <c r="B345" s="1"/>
      <c r="C345" s="39"/>
      <c r="D345" s="39"/>
      <c r="F345" s="8"/>
      <c r="G345" s="8"/>
      <c r="H345" s="8">
        <f t="shared" si="13"/>
        <v>4.3308675203093117E-3</v>
      </c>
      <c r="I345" s="8"/>
      <c r="J345" s="24"/>
      <c r="K345" s="17"/>
      <c r="L345" s="46"/>
      <c r="M345" s="8"/>
      <c r="N345" s="31">
        <f t="shared" si="14"/>
        <v>0</v>
      </c>
      <c r="O345" s="8"/>
      <c r="P345" s="13"/>
      <c r="Q345" s="13"/>
      <c r="R345" s="13"/>
      <c r="S345" s="13"/>
      <c r="T345" s="13"/>
      <c r="U345" s="13"/>
      <c r="V345" s="13"/>
      <c r="W345" s="13"/>
      <c r="X345" s="28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8"/>
    </row>
    <row r="346" spans="2:37" x14ac:dyDescent="0.2">
      <c r="B346" s="1"/>
      <c r="C346" s="39"/>
      <c r="D346" s="39"/>
      <c r="F346" s="8"/>
      <c r="G346" s="8"/>
      <c r="H346" s="8">
        <f t="shared" si="13"/>
        <v>4.3308675203093117E-3</v>
      </c>
      <c r="I346" s="8"/>
      <c r="J346" s="24"/>
      <c r="K346" s="17"/>
      <c r="L346" s="46"/>
      <c r="M346" s="8"/>
      <c r="N346" s="31">
        <f t="shared" si="14"/>
        <v>0</v>
      </c>
      <c r="O346" s="8"/>
      <c r="P346" s="13"/>
      <c r="Q346" s="13"/>
      <c r="R346" s="13"/>
      <c r="S346" s="13"/>
      <c r="T346" s="13"/>
      <c r="U346" s="13"/>
      <c r="V346" s="13"/>
      <c r="W346" s="13"/>
      <c r="X346" s="28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8"/>
    </row>
    <row r="347" spans="2:37" x14ac:dyDescent="0.2">
      <c r="B347" s="1"/>
      <c r="C347" s="39"/>
      <c r="D347" s="39"/>
      <c r="F347" s="8"/>
      <c r="G347" s="8"/>
      <c r="H347" s="8">
        <f t="shared" si="13"/>
        <v>4.3308675203093117E-3</v>
      </c>
      <c r="I347" s="8"/>
      <c r="J347" s="24"/>
      <c r="K347" s="17"/>
      <c r="L347" s="46"/>
      <c r="M347" s="8"/>
      <c r="N347" s="31">
        <f t="shared" si="14"/>
        <v>0</v>
      </c>
      <c r="O347" s="8"/>
      <c r="P347" s="13"/>
      <c r="Q347" s="13"/>
      <c r="R347" s="13"/>
      <c r="S347" s="13"/>
      <c r="T347" s="13"/>
      <c r="U347" s="13"/>
      <c r="V347" s="13"/>
      <c r="W347" s="13"/>
      <c r="X347" s="28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8"/>
    </row>
    <row r="348" spans="2:37" x14ac:dyDescent="0.2">
      <c r="B348" s="1"/>
      <c r="C348" s="39"/>
      <c r="D348" s="39"/>
      <c r="F348" s="8"/>
      <c r="G348" s="8"/>
      <c r="H348" s="8">
        <f t="shared" si="13"/>
        <v>4.3308675203093117E-3</v>
      </c>
      <c r="I348" s="8"/>
      <c r="J348" s="24"/>
      <c r="K348" s="17"/>
      <c r="L348" s="46"/>
      <c r="M348" s="8"/>
      <c r="N348" s="31">
        <f t="shared" si="14"/>
        <v>0</v>
      </c>
      <c r="O348" s="8"/>
      <c r="P348" s="13"/>
      <c r="Q348" s="13"/>
      <c r="R348" s="13"/>
      <c r="S348" s="13"/>
      <c r="T348" s="13"/>
      <c r="U348" s="13"/>
      <c r="V348" s="13"/>
      <c r="W348" s="13"/>
      <c r="X348" s="28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8"/>
    </row>
    <row r="349" spans="2:37" x14ac:dyDescent="0.2">
      <c r="B349" s="1"/>
      <c r="C349" s="39"/>
      <c r="D349" s="39"/>
      <c r="F349" s="8"/>
      <c r="G349" s="8"/>
      <c r="H349" s="8">
        <f t="shared" si="13"/>
        <v>4.3308675203093117E-3</v>
      </c>
      <c r="I349" s="8"/>
      <c r="J349" s="24"/>
      <c r="K349" s="17"/>
      <c r="L349" s="46"/>
      <c r="M349" s="8"/>
      <c r="N349" s="31">
        <f t="shared" si="14"/>
        <v>0</v>
      </c>
      <c r="O349" s="8"/>
      <c r="P349" s="13"/>
      <c r="Q349" s="13"/>
      <c r="R349" s="13"/>
      <c r="S349" s="13"/>
      <c r="T349" s="13"/>
      <c r="U349" s="13"/>
      <c r="V349" s="13"/>
      <c r="W349" s="13"/>
      <c r="X349" s="28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8"/>
    </row>
    <row r="350" spans="2:37" x14ac:dyDescent="0.2">
      <c r="B350" s="1"/>
      <c r="C350" s="39"/>
      <c r="D350" s="39"/>
      <c r="F350" s="8"/>
      <c r="G350" s="8"/>
      <c r="H350" s="8">
        <f t="shared" si="13"/>
        <v>4.3308675203093117E-3</v>
      </c>
      <c r="I350" s="8"/>
      <c r="J350" s="24"/>
      <c r="K350" s="17"/>
      <c r="L350" s="46"/>
      <c r="M350" s="8"/>
      <c r="N350" s="31">
        <f t="shared" si="14"/>
        <v>0</v>
      </c>
      <c r="O350" s="8"/>
      <c r="P350" s="13"/>
      <c r="Q350" s="13"/>
      <c r="R350" s="13"/>
      <c r="S350" s="13"/>
      <c r="T350" s="13"/>
      <c r="U350" s="13"/>
      <c r="V350" s="13"/>
      <c r="W350" s="13"/>
      <c r="X350" s="28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8"/>
    </row>
    <row r="351" spans="2:37" x14ac:dyDescent="0.2">
      <c r="B351" s="1"/>
      <c r="C351" s="39"/>
      <c r="D351" s="39"/>
      <c r="F351" s="8"/>
      <c r="G351" s="8"/>
      <c r="H351" s="8">
        <f t="shared" si="13"/>
        <v>4.3308675203093117E-3</v>
      </c>
      <c r="I351" s="8"/>
      <c r="J351" s="24"/>
      <c r="K351" s="17"/>
      <c r="L351" s="46"/>
      <c r="M351" s="8"/>
      <c r="N351" s="31">
        <f t="shared" si="14"/>
        <v>0</v>
      </c>
      <c r="O351" s="8"/>
      <c r="P351" s="13"/>
      <c r="Q351" s="13"/>
      <c r="R351" s="13"/>
      <c r="S351" s="13"/>
      <c r="T351" s="13"/>
      <c r="U351" s="13"/>
      <c r="V351" s="13"/>
      <c r="W351" s="13"/>
      <c r="X351" s="28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8"/>
    </row>
    <row r="352" spans="2:37" x14ac:dyDescent="0.2">
      <c r="B352" s="1"/>
      <c r="C352" s="39"/>
      <c r="D352" s="39"/>
      <c r="F352" s="8"/>
      <c r="G352" s="8"/>
      <c r="H352" s="8">
        <f t="shared" si="13"/>
        <v>4.3308675203093117E-3</v>
      </c>
      <c r="I352" s="8"/>
      <c r="J352" s="24"/>
      <c r="K352" s="17"/>
      <c r="L352" s="46"/>
      <c r="M352" s="8"/>
      <c r="N352" s="31">
        <f t="shared" si="14"/>
        <v>0</v>
      </c>
      <c r="O352" s="8"/>
      <c r="P352" s="13"/>
      <c r="Q352" s="13"/>
      <c r="R352" s="13"/>
      <c r="S352" s="13"/>
      <c r="T352" s="13"/>
      <c r="U352" s="13"/>
      <c r="V352" s="13"/>
      <c r="W352" s="13"/>
      <c r="X352" s="28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8"/>
    </row>
    <row r="353" spans="2:37" x14ac:dyDescent="0.2">
      <c r="B353" s="1"/>
      <c r="C353" s="39"/>
      <c r="D353" s="39"/>
      <c r="F353" s="8"/>
      <c r="G353" s="8"/>
      <c r="H353" s="8">
        <f t="shared" si="13"/>
        <v>4.3308675203093117E-3</v>
      </c>
      <c r="I353" s="8"/>
      <c r="J353" s="24"/>
      <c r="K353" s="17"/>
      <c r="L353" s="46"/>
      <c r="M353" s="8"/>
      <c r="N353" s="31">
        <f t="shared" si="14"/>
        <v>0</v>
      </c>
      <c r="O353" s="8"/>
      <c r="P353" s="13"/>
      <c r="Q353" s="13"/>
      <c r="R353" s="13"/>
      <c r="S353" s="13"/>
      <c r="T353" s="13"/>
      <c r="U353" s="13"/>
      <c r="V353" s="13"/>
      <c r="W353" s="13"/>
      <c r="X353" s="28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8"/>
    </row>
    <row r="354" spans="2:37" x14ac:dyDescent="0.2">
      <c r="B354" s="1"/>
      <c r="C354" s="39"/>
      <c r="D354" s="39"/>
      <c r="F354" s="8"/>
      <c r="G354" s="8"/>
      <c r="H354" s="8">
        <f t="shared" si="13"/>
        <v>4.3308675203093117E-3</v>
      </c>
      <c r="I354" s="8"/>
      <c r="J354" s="24"/>
      <c r="K354" s="17"/>
      <c r="L354" s="46"/>
      <c r="M354" s="8"/>
      <c r="N354" s="31">
        <f t="shared" si="14"/>
        <v>0</v>
      </c>
      <c r="O354" s="8"/>
      <c r="P354" s="13"/>
      <c r="Q354" s="13"/>
      <c r="R354" s="13"/>
      <c r="S354" s="13"/>
      <c r="T354" s="13"/>
      <c r="U354" s="13"/>
      <c r="V354" s="13"/>
      <c r="W354" s="13"/>
      <c r="X354" s="28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8"/>
    </row>
    <row r="355" spans="2:37" x14ac:dyDescent="0.2">
      <c r="B355" s="1"/>
      <c r="C355" s="39"/>
      <c r="D355" s="39"/>
      <c r="F355" s="8"/>
      <c r="G355" s="8"/>
      <c r="H355" s="8">
        <f t="shared" si="13"/>
        <v>4.3308675203093117E-3</v>
      </c>
      <c r="I355" s="8"/>
      <c r="J355" s="24"/>
      <c r="K355" s="17"/>
      <c r="L355" s="46"/>
      <c r="M355" s="8"/>
      <c r="N355" s="31">
        <f t="shared" si="14"/>
        <v>0</v>
      </c>
      <c r="O355" s="8"/>
      <c r="P355" s="13"/>
      <c r="Q355" s="13"/>
      <c r="R355" s="13"/>
      <c r="S355" s="13"/>
      <c r="T355" s="13"/>
      <c r="U355" s="13"/>
      <c r="V355" s="13"/>
      <c r="W355" s="13"/>
      <c r="X355" s="28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8"/>
    </row>
    <row r="356" spans="2:37" x14ac:dyDescent="0.2">
      <c r="B356" s="1"/>
      <c r="C356" s="39"/>
      <c r="D356" s="39"/>
      <c r="F356" s="8"/>
      <c r="G356" s="8"/>
      <c r="H356" s="8">
        <f t="shared" si="13"/>
        <v>4.3308675203093117E-3</v>
      </c>
      <c r="I356" s="8"/>
      <c r="J356" s="24"/>
      <c r="K356" s="17"/>
      <c r="L356" s="46"/>
      <c r="M356" s="8"/>
      <c r="N356" s="31">
        <f t="shared" si="14"/>
        <v>0</v>
      </c>
      <c r="O356" s="8"/>
      <c r="P356" s="13"/>
      <c r="Q356" s="13"/>
      <c r="R356" s="13"/>
      <c r="S356" s="13"/>
      <c r="T356" s="13"/>
      <c r="U356" s="13"/>
      <c r="V356" s="13"/>
      <c r="W356" s="13"/>
      <c r="X356" s="28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8"/>
    </row>
    <row r="357" spans="2:37" x14ac:dyDescent="0.2">
      <c r="B357" s="1"/>
      <c r="C357" s="39"/>
      <c r="D357" s="39"/>
      <c r="F357" s="8"/>
      <c r="G357" s="8"/>
      <c r="H357" s="8">
        <f t="shared" si="13"/>
        <v>4.3308675203093117E-3</v>
      </c>
      <c r="I357" s="8"/>
      <c r="J357" s="24"/>
      <c r="K357" s="17"/>
      <c r="L357" s="46"/>
      <c r="M357" s="8"/>
      <c r="N357" s="31">
        <f t="shared" si="14"/>
        <v>0</v>
      </c>
      <c r="O357" s="8"/>
      <c r="P357" s="13"/>
      <c r="Q357" s="13"/>
      <c r="R357" s="13"/>
      <c r="S357" s="13"/>
      <c r="T357" s="13"/>
      <c r="U357" s="13"/>
      <c r="V357" s="13"/>
      <c r="W357" s="13"/>
      <c r="X357" s="28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8"/>
    </row>
    <row r="358" spans="2:37" x14ac:dyDescent="0.2">
      <c r="B358" s="1"/>
      <c r="C358" s="39"/>
      <c r="D358" s="39"/>
      <c r="F358" s="8"/>
      <c r="G358" s="8"/>
      <c r="H358" s="8">
        <f t="shared" si="13"/>
        <v>4.3308675203093117E-3</v>
      </c>
      <c r="I358" s="8"/>
      <c r="J358" s="24"/>
      <c r="K358" s="17"/>
      <c r="L358" s="46"/>
      <c r="M358" s="8"/>
      <c r="N358" s="31">
        <f t="shared" si="14"/>
        <v>0</v>
      </c>
      <c r="O358" s="8"/>
      <c r="P358" s="13"/>
      <c r="Q358" s="13"/>
      <c r="R358" s="13"/>
      <c r="S358" s="13"/>
      <c r="T358" s="13"/>
      <c r="U358" s="13"/>
      <c r="V358" s="13"/>
      <c r="W358" s="13"/>
      <c r="X358" s="28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8"/>
    </row>
    <row r="359" spans="2:37" x14ac:dyDescent="0.2">
      <c r="B359" s="1"/>
      <c r="C359" s="39"/>
      <c r="D359" s="39"/>
      <c r="F359" s="8"/>
      <c r="G359" s="8"/>
      <c r="H359" s="8">
        <f t="shared" si="13"/>
        <v>4.3308675203093117E-3</v>
      </c>
      <c r="I359" s="8"/>
      <c r="J359" s="24"/>
      <c r="K359" s="17"/>
      <c r="L359" s="46"/>
      <c r="M359" s="8"/>
      <c r="N359" s="31">
        <f t="shared" si="14"/>
        <v>0</v>
      </c>
      <c r="O359" s="8"/>
      <c r="P359" s="13"/>
      <c r="Q359" s="13"/>
      <c r="R359" s="13"/>
      <c r="S359" s="13"/>
      <c r="T359" s="13"/>
      <c r="U359" s="13"/>
      <c r="V359" s="13"/>
      <c r="W359" s="13"/>
      <c r="X359" s="28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8"/>
    </row>
    <row r="360" spans="2:37" x14ac:dyDescent="0.2">
      <c r="B360" s="1"/>
      <c r="C360" s="39"/>
      <c r="D360" s="39"/>
      <c r="F360" s="8"/>
      <c r="G360" s="8"/>
      <c r="H360" s="8">
        <f t="shared" si="13"/>
        <v>4.3308675203093117E-3</v>
      </c>
      <c r="I360" s="8"/>
      <c r="J360" s="24"/>
      <c r="K360" s="17"/>
      <c r="L360" s="46"/>
      <c r="M360" s="8"/>
      <c r="N360" s="31">
        <f t="shared" si="14"/>
        <v>0</v>
      </c>
      <c r="O360" s="8"/>
      <c r="P360" s="13"/>
      <c r="Q360" s="13"/>
      <c r="R360" s="13"/>
      <c r="S360" s="13"/>
      <c r="T360" s="13"/>
      <c r="U360" s="13"/>
      <c r="V360" s="13"/>
      <c r="W360" s="13"/>
      <c r="X360" s="28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8"/>
    </row>
    <row r="361" spans="2:37" x14ac:dyDescent="0.2">
      <c r="B361" s="1"/>
      <c r="C361" s="39"/>
      <c r="D361" s="39"/>
      <c r="F361" s="8"/>
      <c r="G361" s="8"/>
      <c r="H361" s="8">
        <f t="shared" si="13"/>
        <v>4.3308675203093117E-3</v>
      </c>
      <c r="I361" s="8"/>
      <c r="J361" s="24"/>
      <c r="K361" s="17"/>
      <c r="L361" s="46"/>
      <c r="M361" s="8"/>
      <c r="N361" s="31">
        <f t="shared" si="14"/>
        <v>0</v>
      </c>
      <c r="O361" s="8"/>
      <c r="P361" s="13"/>
      <c r="Q361" s="13"/>
      <c r="R361" s="13"/>
      <c r="S361" s="13"/>
      <c r="T361" s="13"/>
      <c r="U361" s="13"/>
      <c r="V361" s="13"/>
      <c r="W361" s="13"/>
      <c r="X361" s="28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8"/>
    </row>
    <row r="362" spans="2:37" x14ac:dyDescent="0.2">
      <c r="B362" s="1"/>
      <c r="C362" s="39"/>
      <c r="D362" s="39"/>
      <c r="F362" s="8"/>
      <c r="G362" s="8"/>
      <c r="H362" s="8">
        <f t="shared" si="13"/>
        <v>4.3308675203093117E-3</v>
      </c>
      <c r="I362" s="8"/>
      <c r="J362" s="24"/>
      <c r="K362" s="17"/>
      <c r="L362" s="46"/>
      <c r="M362" s="8"/>
      <c r="N362" s="31">
        <f t="shared" si="14"/>
        <v>0</v>
      </c>
      <c r="O362" s="8"/>
      <c r="P362" s="13"/>
      <c r="Q362" s="13"/>
      <c r="R362" s="13"/>
      <c r="S362" s="13"/>
      <c r="T362" s="13"/>
      <c r="U362" s="13"/>
      <c r="V362" s="13"/>
      <c r="W362" s="13"/>
      <c r="X362" s="28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8"/>
    </row>
    <row r="363" spans="2:37" x14ac:dyDescent="0.2">
      <c r="B363" s="1"/>
      <c r="C363" s="39"/>
      <c r="D363" s="39"/>
      <c r="F363" s="8"/>
      <c r="G363" s="8"/>
      <c r="H363" s="8">
        <f t="shared" ref="H363:H426" si="15">SUM(F363:G363)+H362</f>
        <v>4.3308675203093117E-3</v>
      </c>
      <c r="I363" s="8"/>
      <c r="J363" s="24"/>
      <c r="K363" s="17"/>
      <c r="L363" s="46"/>
      <c r="M363" s="8"/>
      <c r="N363" s="31">
        <f t="shared" si="14"/>
        <v>0</v>
      </c>
      <c r="O363" s="8"/>
      <c r="P363" s="13"/>
      <c r="Q363" s="13"/>
      <c r="R363" s="13"/>
      <c r="S363" s="13"/>
      <c r="T363" s="13"/>
      <c r="U363" s="13"/>
      <c r="V363" s="13"/>
      <c r="W363" s="13"/>
      <c r="X363" s="28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8"/>
    </row>
    <row r="364" spans="2:37" x14ac:dyDescent="0.2">
      <c r="B364" s="1"/>
      <c r="C364" s="39"/>
      <c r="D364" s="39"/>
      <c r="F364" s="8"/>
      <c r="G364" s="8"/>
      <c r="H364" s="8">
        <f t="shared" si="15"/>
        <v>4.3308675203093117E-3</v>
      </c>
      <c r="I364" s="8"/>
      <c r="J364" s="24"/>
      <c r="K364" s="17"/>
      <c r="L364" s="46"/>
      <c r="M364" s="8"/>
      <c r="N364" s="31">
        <f t="shared" si="14"/>
        <v>0</v>
      </c>
      <c r="O364" s="8"/>
      <c r="P364" s="13"/>
      <c r="Q364" s="13"/>
      <c r="R364" s="13"/>
      <c r="S364" s="13"/>
      <c r="T364" s="13"/>
      <c r="U364" s="13"/>
      <c r="V364" s="13"/>
      <c r="W364" s="13"/>
      <c r="X364" s="28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8"/>
    </row>
    <row r="365" spans="2:37" x14ac:dyDescent="0.2">
      <c r="B365" s="1"/>
      <c r="C365" s="39"/>
      <c r="D365" s="39"/>
      <c r="F365" s="8"/>
      <c r="G365" s="8"/>
      <c r="H365" s="8">
        <f t="shared" si="15"/>
        <v>4.3308675203093117E-3</v>
      </c>
      <c r="I365" s="8"/>
      <c r="J365" s="24"/>
      <c r="K365" s="17"/>
      <c r="L365" s="46"/>
      <c r="M365" s="8"/>
      <c r="N365" s="31">
        <f t="shared" ref="N365:N428" si="16">SUM(P365:AJ365)-SUM(F365:G365)-J365-L365-E365</f>
        <v>0</v>
      </c>
      <c r="O365" s="8"/>
      <c r="P365" s="13"/>
      <c r="Q365" s="13"/>
      <c r="R365" s="13"/>
      <c r="S365" s="13"/>
      <c r="T365" s="13"/>
      <c r="U365" s="13"/>
      <c r="V365" s="13"/>
      <c r="W365" s="13"/>
      <c r="X365" s="28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8"/>
    </row>
    <row r="366" spans="2:37" x14ac:dyDescent="0.2">
      <c r="B366" s="1"/>
      <c r="C366" s="39"/>
      <c r="D366" s="39"/>
      <c r="F366" s="8"/>
      <c r="G366" s="8"/>
      <c r="H366" s="8">
        <f t="shared" si="15"/>
        <v>4.3308675203093117E-3</v>
      </c>
      <c r="I366" s="8"/>
      <c r="J366" s="24"/>
      <c r="K366" s="17"/>
      <c r="L366" s="46"/>
      <c r="M366" s="8"/>
      <c r="N366" s="31">
        <f t="shared" si="16"/>
        <v>0</v>
      </c>
      <c r="O366" s="8"/>
      <c r="P366" s="13"/>
      <c r="Q366" s="13"/>
      <c r="R366" s="13"/>
      <c r="S366" s="13"/>
      <c r="T366" s="13"/>
      <c r="U366" s="13"/>
      <c r="V366" s="13"/>
      <c r="W366" s="13"/>
      <c r="X366" s="28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8"/>
    </row>
    <row r="367" spans="2:37" x14ac:dyDescent="0.2">
      <c r="B367" s="1"/>
      <c r="C367" s="39"/>
      <c r="D367" s="39"/>
      <c r="F367" s="8"/>
      <c r="G367" s="8"/>
      <c r="H367" s="8">
        <f t="shared" si="15"/>
        <v>4.3308675203093117E-3</v>
      </c>
      <c r="I367" s="8"/>
      <c r="J367" s="24"/>
      <c r="K367" s="17"/>
      <c r="L367" s="46"/>
      <c r="M367" s="8"/>
      <c r="N367" s="31">
        <f t="shared" si="16"/>
        <v>0</v>
      </c>
      <c r="O367" s="8"/>
      <c r="P367" s="13"/>
      <c r="Q367" s="13"/>
      <c r="R367" s="13"/>
      <c r="S367" s="13"/>
      <c r="T367" s="13"/>
      <c r="U367" s="13"/>
      <c r="V367" s="13"/>
      <c r="W367" s="13"/>
      <c r="X367" s="28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8"/>
    </row>
    <row r="368" spans="2:37" x14ac:dyDescent="0.2">
      <c r="B368" s="1"/>
      <c r="C368" s="39"/>
      <c r="D368" s="39"/>
      <c r="F368" s="8"/>
      <c r="G368" s="8"/>
      <c r="H368" s="8">
        <f t="shared" si="15"/>
        <v>4.3308675203093117E-3</v>
      </c>
      <c r="I368" s="8"/>
      <c r="J368" s="24"/>
      <c r="K368" s="17"/>
      <c r="L368" s="46"/>
      <c r="M368" s="8"/>
      <c r="N368" s="31">
        <f t="shared" si="16"/>
        <v>0</v>
      </c>
      <c r="O368" s="8"/>
      <c r="P368" s="13"/>
      <c r="Q368" s="13"/>
      <c r="R368" s="13"/>
      <c r="S368" s="13"/>
      <c r="T368" s="13"/>
      <c r="U368" s="13"/>
      <c r="V368" s="13"/>
      <c r="W368" s="13"/>
      <c r="X368" s="28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8"/>
    </row>
    <row r="369" spans="2:37" x14ac:dyDescent="0.2">
      <c r="B369" s="1"/>
      <c r="C369" s="39"/>
      <c r="D369" s="39"/>
      <c r="F369" s="8"/>
      <c r="G369" s="8"/>
      <c r="H369" s="8">
        <f t="shared" si="15"/>
        <v>4.3308675203093117E-3</v>
      </c>
      <c r="I369" s="8"/>
      <c r="J369" s="24"/>
      <c r="K369" s="17"/>
      <c r="L369" s="46"/>
      <c r="M369" s="8"/>
      <c r="N369" s="31">
        <f t="shared" si="16"/>
        <v>0</v>
      </c>
      <c r="O369" s="8"/>
      <c r="P369" s="13"/>
      <c r="Q369" s="13"/>
      <c r="R369" s="13"/>
      <c r="S369" s="13"/>
      <c r="T369" s="13"/>
      <c r="U369" s="13"/>
      <c r="V369" s="13"/>
      <c r="W369" s="13"/>
      <c r="X369" s="28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8"/>
    </row>
    <row r="370" spans="2:37" x14ac:dyDescent="0.2">
      <c r="B370" s="1"/>
      <c r="C370" s="39"/>
      <c r="D370" s="39"/>
      <c r="F370" s="8"/>
      <c r="G370" s="8"/>
      <c r="H370" s="8">
        <f t="shared" si="15"/>
        <v>4.3308675203093117E-3</v>
      </c>
      <c r="I370" s="8"/>
      <c r="J370" s="24"/>
      <c r="K370" s="17"/>
      <c r="L370" s="46"/>
      <c r="M370" s="8"/>
      <c r="N370" s="31">
        <f t="shared" si="16"/>
        <v>0</v>
      </c>
      <c r="O370" s="8"/>
      <c r="P370" s="13"/>
      <c r="Q370" s="13"/>
      <c r="R370" s="13"/>
      <c r="S370" s="13"/>
      <c r="T370" s="13"/>
      <c r="U370" s="13"/>
      <c r="V370" s="13"/>
      <c r="W370" s="13"/>
      <c r="X370" s="28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8"/>
    </row>
    <row r="371" spans="2:37" x14ac:dyDescent="0.2">
      <c r="B371" s="1"/>
      <c r="C371" s="39"/>
      <c r="D371" s="39"/>
      <c r="F371" s="8"/>
      <c r="G371" s="8"/>
      <c r="H371" s="8">
        <f t="shared" si="15"/>
        <v>4.3308675203093117E-3</v>
      </c>
      <c r="I371" s="8"/>
      <c r="J371" s="24"/>
      <c r="K371" s="17"/>
      <c r="L371" s="46"/>
      <c r="M371" s="8"/>
      <c r="N371" s="31">
        <f t="shared" si="16"/>
        <v>0</v>
      </c>
      <c r="O371" s="8"/>
      <c r="P371" s="13"/>
      <c r="Q371" s="13"/>
      <c r="R371" s="13"/>
      <c r="S371" s="13"/>
      <c r="T371" s="13"/>
      <c r="U371" s="13"/>
      <c r="V371" s="13"/>
      <c r="W371" s="13"/>
      <c r="X371" s="28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8"/>
    </row>
    <row r="372" spans="2:37" x14ac:dyDescent="0.2">
      <c r="B372" s="1"/>
      <c r="C372" s="39"/>
      <c r="D372" s="39"/>
      <c r="F372" s="8"/>
      <c r="G372" s="8"/>
      <c r="H372" s="8">
        <f t="shared" si="15"/>
        <v>4.3308675203093117E-3</v>
      </c>
      <c r="I372" s="8"/>
      <c r="J372" s="24"/>
      <c r="K372" s="17"/>
      <c r="L372" s="46"/>
      <c r="M372" s="8"/>
      <c r="N372" s="31">
        <f t="shared" si="16"/>
        <v>0</v>
      </c>
      <c r="O372" s="8"/>
      <c r="P372" s="13"/>
      <c r="Q372" s="13"/>
      <c r="R372" s="13"/>
      <c r="S372" s="13"/>
      <c r="T372" s="13"/>
      <c r="U372" s="13"/>
      <c r="V372" s="13"/>
      <c r="W372" s="13"/>
      <c r="X372" s="28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8"/>
    </row>
    <row r="373" spans="2:37" x14ac:dyDescent="0.2">
      <c r="B373" s="1"/>
      <c r="C373" s="39"/>
      <c r="D373" s="39"/>
      <c r="F373" s="8"/>
      <c r="G373" s="8"/>
      <c r="H373" s="8">
        <f t="shared" si="15"/>
        <v>4.3308675203093117E-3</v>
      </c>
      <c r="I373" s="8"/>
      <c r="J373" s="24"/>
      <c r="K373" s="17"/>
      <c r="L373" s="46"/>
      <c r="M373" s="8"/>
      <c r="N373" s="31">
        <f t="shared" si="16"/>
        <v>0</v>
      </c>
      <c r="O373" s="8"/>
      <c r="P373" s="13"/>
      <c r="Q373" s="13"/>
      <c r="R373" s="13"/>
      <c r="S373" s="13"/>
      <c r="T373" s="13"/>
      <c r="U373" s="13"/>
      <c r="V373" s="13"/>
      <c r="W373" s="13"/>
      <c r="X373" s="28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8"/>
    </row>
    <row r="374" spans="2:37" x14ac:dyDescent="0.2">
      <c r="B374" s="1"/>
      <c r="C374" s="39"/>
      <c r="D374" s="39"/>
      <c r="F374" s="8"/>
      <c r="G374" s="8"/>
      <c r="H374" s="8">
        <f t="shared" si="15"/>
        <v>4.3308675203093117E-3</v>
      </c>
      <c r="I374" s="8"/>
      <c r="J374" s="24"/>
      <c r="K374" s="17"/>
      <c r="L374" s="46"/>
      <c r="M374" s="8"/>
      <c r="N374" s="31">
        <f t="shared" si="16"/>
        <v>0</v>
      </c>
      <c r="O374" s="8"/>
      <c r="P374" s="13"/>
      <c r="Q374" s="13"/>
      <c r="R374" s="13"/>
      <c r="S374" s="13"/>
      <c r="T374" s="13"/>
      <c r="U374" s="13"/>
      <c r="V374" s="13"/>
      <c r="W374" s="13"/>
      <c r="X374" s="28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8"/>
    </row>
    <row r="375" spans="2:37" x14ac:dyDescent="0.2">
      <c r="B375" s="1"/>
      <c r="C375" s="39"/>
      <c r="D375" s="39"/>
      <c r="F375" s="8"/>
      <c r="G375" s="8"/>
      <c r="H375" s="8">
        <f t="shared" si="15"/>
        <v>4.3308675203093117E-3</v>
      </c>
      <c r="I375" s="8"/>
      <c r="J375" s="24"/>
      <c r="K375" s="17"/>
      <c r="L375" s="46"/>
      <c r="M375" s="8"/>
      <c r="N375" s="31">
        <f t="shared" si="16"/>
        <v>0</v>
      </c>
      <c r="O375" s="8"/>
      <c r="P375" s="13"/>
      <c r="Q375" s="13"/>
      <c r="R375" s="13"/>
      <c r="S375" s="13"/>
      <c r="T375" s="13"/>
      <c r="U375" s="13"/>
      <c r="V375" s="13"/>
      <c r="W375" s="13"/>
      <c r="X375" s="28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8"/>
    </row>
    <row r="376" spans="2:37" x14ac:dyDescent="0.2">
      <c r="B376" s="1"/>
      <c r="C376" s="39"/>
      <c r="D376" s="39"/>
      <c r="F376" s="8"/>
      <c r="G376" s="8"/>
      <c r="H376" s="8">
        <f t="shared" si="15"/>
        <v>4.3308675203093117E-3</v>
      </c>
      <c r="I376" s="8"/>
      <c r="J376" s="24"/>
      <c r="K376" s="17"/>
      <c r="L376" s="46"/>
      <c r="M376" s="8"/>
      <c r="N376" s="31">
        <f t="shared" si="16"/>
        <v>0</v>
      </c>
      <c r="O376" s="8"/>
      <c r="P376" s="13"/>
      <c r="Q376" s="13"/>
      <c r="R376" s="13"/>
      <c r="S376" s="13"/>
      <c r="T376" s="13"/>
      <c r="U376" s="13"/>
      <c r="V376" s="13"/>
      <c r="W376" s="13"/>
      <c r="X376" s="28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8"/>
    </row>
    <row r="377" spans="2:37" x14ac:dyDescent="0.2">
      <c r="B377" s="1"/>
      <c r="C377" s="39"/>
      <c r="D377" s="39"/>
      <c r="F377" s="8"/>
      <c r="G377" s="8"/>
      <c r="H377" s="8">
        <f t="shared" si="15"/>
        <v>4.3308675203093117E-3</v>
      </c>
      <c r="I377" s="8"/>
      <c r="J377" s="24"/>
      <c r="K377" s="17"/>
      <c r="L377" s="46"/>
      <c r="M377" s="8"/>
      <c r="N377" s="31">
        <f t="shared" si="16"/>
        <v>0</v>
      </c>
      <c r="O377" s="8"/>
      <c r="P377" s="13"/>
      <c r="Q377" s="13"/>
      <c r="R377" s="13"/>
      <c r="S377" s="13"/>
      <c r="T377" s="13"/>
      <c r="U377" s="13"/>
      <c r="V377" s="13"/>
      <c r="W377" s="13"/>
      <c r="X377" s="28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8"/>
    </row>
    <row r="378" spans="2:37" x14ac:dyDescent="0.2">
      <c r="B378" s="1"/>
      <c r="C378" s="39"/>
      <c r="D378" s="39"/>
      <c r="F378" s="8"/>
      <c r="G378" s="8"/>
      <c r="H378" s="8">
        <f t="shared" si="15"/>
        <v>4.3308675203093117E-3</v>
      </c>
      <c r="I378" s="8"/>
      <c r="J378" s="24"/>
      <c r="K378" s="17"/>
      <c r="L378" s="46"/>
      <c r="M378" s="8"/>
      <c r="N378" s="31">
        <f t="shared" si="16"/>
        <v>0</v>
      </c>
      <c r="O378" s="8"/>
      <c r="P378" s="13"/>
      <c r="Q378" s="13"/>
      <c r="R378" s="13"/>
      <c r="S378" s="13"/>
      <c r="T378" s="13"/>
      <c r="U378" s="13"/>
      <c r="V378" s="13"/>
      <c r="W378" s="13"/>
      <c r="X378" s="28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8"/>
    </row>
    <row r="379" spans="2:37" x14ac:dyDescent="0.2">
      <c r="B379" s="1"/>
      <c r="C379" s="39"/>
      <c r="D379" s="39"/>
      <c r="F379" s="8"/>
      <c r="G379" s="8"/>
      <c r="H379" s="8">
        <f t="shared" si="15"/>
        <v>4.3308675203093117E-3</v>
      </c>
      <c r="I379" s="8"/>
      <c r="J379" s="24"/>
      <c r="K379" s="17"/>
      <c r="L379" s="46"/>
      <c r="M379" s="8"/>
      <c r="N379" s="31">
        <f t="shared" si="16"/>
        <v>0</v>
      </c>
      <c r="O379" s="8"/>
      <c r="P379" s="13"/>
      <c r="Q379" s="13"/>
      <c r="R379" s="13"/>
      <c r="S379" s="13"/>
      <c r="T379" s="13"/>
      <c r="U379" s="13"/>
      <c r="V379" s="13"/>
      <c r="W379" s="13"/>
      <c r="X379" s="28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8"/>
    </row>
    <row r="380" spans="2:37" x14ac:dyDescent="0.2">
      <c r="B380" s="1"/>
      <c r="C380" s="39"/>
      <c r="D380" s="39"/>
      <c r="F380" s="8"/>
      <c r="G380" s="8"/>
      <c r="H380" s="8">
        <f t="shared" si="15"/>
        <v>4.3308675203093117E-3</v>
      </c>
      <c r="I380" s="8"/>
      <c r="J380" s="24"/>
      <c r="K380" s="17"/>
      <c r="L380" s="46"/>
      <c r="M380" s="8"/>
      <c r="N380" s="31">
        <f t="shared" si="16"/>
        <v>0</v>
      </c>
      <c r="O380" s="8"/>
      <c r="P380" s="13"/>
      <c r="Q380" s="13"/>
      <c r="R380" s="13"/>
      <c r="S380" s="13"/>
      <c r="T380" s="13"/>
      <c r="U380" s="13"/>
      <c r="V380" s="13"/>
      <c r="W380" s="13"/>
      <c r="X380" s="28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8"/>
    </row>
    <row r="381" spans="2:37" x14ac:dyDescent="0.2">
      <c r="B381" s="1"/>
      <c r="C381" s="39"/>
      <c r="D381" s="39"/>
      <c r="F381" s="8"/>
      <c r="G381" s="8"/>
      <c r="H381" s="8">
        <f t="shared" si="15"/>
        <v>4.3308675203093117E-3</v>
      </c>
      <c r="I381" s="8"/>
      <c r="J381" s="24"/>
      <c r="K381" s="17"/>
      <c r="L381" s="46"/>
      <c r="M381" s="8"/>
      <c r="N381" s="31">
        <f t="shared" si="16"/>
        <v>0</v>
      </c>
      <c r="O381" s="8"/>
      <c r="P381" s="13"/>
      <c r="Q381" s="13"/>
      <c r="R381" s="13"/>
      <c r="S381" s="13"/>
      <c r="T381" s="13"/>
      <c r="U381" s="13"/>
      <c r="V381" s="13"/>
      <c r="W381" s="13"/>
      <c r="X381" s="28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8"/>
    </row>
    <row r="382" spans="2:37" x14ac:dyDescent="0.2">
      <c r="B382" s="1"/>
      <c r="C382" s="39"/>
      <c r="D382" s="39"/>
      <c r="F382" s="8"/>
      <c r="G382" s="8"/>
      <c r="H382" s="8">
        <f t="shared" si="15"/>
        <v>4.3308675203093117E-3</v>
      </c>
      <c r="I382" s="8"/>
      <c r="J382" s="24"/>
      <c r="K382" s="17"/>
      <c r="L382" s="46"/>
      <c r="M382" s="8"/>
      <c r="N382" s="31">
        <f t="shared" si="16"/>
        <v>0</v>
      </c>
      <c r="O382" s="8"/>
      <c r="P382" s="13"/>
      <c r="Q382" s="13"/>
      <c r="R382" s="13"/>
      <c r="S382" s="13"/>
      <c r="T382" s="13"/>
      <c r="U382" s="13"/>
      <c r="V382" s="13"/>
      <c r="W382" s="13"/>
      <c r="X382" s="28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8"/>
    </row>
    <row r="383" spans="2:37" x14ac:dyDescent="0.2">
      <c r="B383" s="1"/>
      <c r="C383" s="39"/>
      <c r="D383" s="39"/>
      <c r="F383" s="8"/>
      <c r="G383" s="8"/>
      <c r="H383" s="8">
        <f t="shared" si="15"/>
        <v>4.3308675203093117E-3</v>
      </c>
      <c r="I383" s="8"/>
      <c r="J383" s="24"/>
      <c r="K383" s="17"/>
      <c r="L383" s="46"/>
      <c r="M383" s="8"/>
      <c r="N383" s="31">
        <f t="shared" si="16"/>
        <v>0</v>
      </c>
      <c r="O383" s="8"/>
      <c r="P383" s="13"/>
      <c r="Q383" s="13"/>
      <c r="R383" s="13"/>
      <c r="S383" s="13"/>
      <c r="T383" s="13"/>
      <c r="U383" s="13"/>
      <c r="V383" s="13"/>
      <c r="W383" s="13"/>
      <c r="X383" s="28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8"/>
    </row>
    <row r="384" spans="2:37" x14ac:dyDescent="0.2">
      <c r="B384" s="1"/>
      <c r="C384" s="39"/>
      <c r="D384" s="39"/>
      <c r="F384" s="8"/>
      <c r="G384" s="8"/>
      <c r="H384" s="8">
        <f t="shared" si="15"/>
        <v>4.3308675203093117E-3</v>
      </c>
      <c r="I384" s="8"/>
      <c r="J384" s="24"/>
      <c r="K384" s="17"/>
      <c r="L384" s="46"/>
      <c r="M384" s="8"/>
      <c r="N384" s="31">
        <f t="shared" si="16"/>
        <v>0</v>
      </c>
      <c r="O384" s="8"/>
      <c r="P384" s="13"/>
      <c r="Q384" s="13"/>
      <c r="R384" s="13"/>
      <c r="S384" s="13"/>
      <c r="T384" s="13"/>
      <c r="U384" s="13"/>
      <c r="V384" s="13"/>
      <c r="W384" s="13"/>
      <c r="X384" s="28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8"/>
    </row>
    <row r="385" spans="2:37" x14ac:dyDescent="0.2">
      <c r="B385" s="1"/>
      <c r="C385" s="39"/>
      <c r="D385" s="39"/>
      <c r="F385" s="8"/>
      <c r="G385" s="8"/>
      <c r="H385" s="8">
        <f t="shared" si="15"/>
        <v>4.3308675203093117E-3</v>
      </c>
      <c r="I385" s="8"/>
      <c r="J385" s="24"/>
      <c r="K385" s="17"/>
      <c r="L385" s="46"/>
      <c r="M385" s="8"/>
      <c r="N385" s="31">
        <f t="shared" si="16"/>
        <v>0</v>
      </c>
      <c r="O385" s="8"/>
      <c r="P385" s="13"/>
      <c r="Q385" s="13"/>
      <c r="R385" s="13"/>
      <c r="S385" s="13"/>
      <c r="T385" s="13"/>
      <c r="U385" s="13"/>
      <c r="V385" s="13"/>
      <c r="W385" s="13"/>
      <c r="X385" s="28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8"/>
    </row>
    <row r="386" spans="2:37" x14ac:dyDescent="0.2">
      <c r="B386" s="1"/>
      <c r="C386" s="39"/>
      <c r="D386" s="39"/>
      <c r="F386" s="8"/>
      <c r="G386" s="8"/>
      <c r="H386" s="8">
        <f t="shared" si="15"/>
        <v>4.3308675203093117E-3</v>
      </c>
      <c r="I386" s="8"/>
      <c r="J386" s="24"/>
      <c r="K386" s="17"/>
      <c r="L386" s="46"/>
      <c r="M386" s="8"/>
      <c r="N386" s="31">
        <f t="shared" si="16"/>
        <v>0</v>
      </c>
      <c r="O386" s="8"/>
      <c r="P386" s="13"/>
      <c r="Q386" s="13"/>
      <c r="R386" s="13"/>
      <c r="S386" s="13"/>
      <c r="T386" s="13"/>
      <c r="U386" s="13"/>
      <c r="V386" s="13"/>
      <c r="W386" s="13"/>
      <c r="X386" s="28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8"/>
    </row>
    <row r="387" spans="2:37" x14ac:dyDescent="0.2">
      <c r="B387" s="1"/>
      <c r="C387" s="39"/>
      <c r="D387" s="39"/>
      <c r="F387" s="8"/>
      <c r="G387" s="8"/>
      <c r="H387" s="8">
        <f t="shared" si="15"/>
        <v>4.3308675203093117E-3</v>
      </c>
      <c r="I387" s="8"/>
      <c r="J387" s="24"/>
      <c r="K387" s="17"/>
      <c r="L387" s="46"/>
      <c r="M387" s="8"/>
      <c r="N387" s="31">
        <f t="shared" si="16"/>
        <v>0</v>
      </c>
      <c r="O387" s="8"/>
      <c r="P387" s="13"/>
      <c r="Q387" s="13"/>
      <c r="R387" s="13"/>
      <c r="S387" s="13"/>
      <c r="T387" s="13"/>
      <c r="U387" s="13"/>
      <c r="V387" s="13"/>
      <c r="W387" s="13"/>
      <c r="X387" s="28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8"/>
    </row>
    <row r="388" spans="2:37" x14ac:dyDescent="0.2">
      <c r="B388" s="1"/>
      <c r="C388" s="39"/>
      <c r="D388" s="39"/>
      <c r="F388" s="8"/>
      <c r="G388" s="8"/>
      <c r="H388" s="8">
        <f t="shared" si="15"/>
        <v>4.3308675203093117E-3</v>
      </c>
      <c r="I388" s="8"/>
      <c r="J388" s="24"/>
      <c r="K388" s="17"/>
      <c r="L388" s="46"/>
      <c r="M388" s="8"/>
      <c r="N388" s="31">
        <f t="shared" si="16"/>
        <v>0</v>
      </c>
      <c r="O388" s="8"/>
      <c r="P388" s="13"/>
      <c r="Q388" s="13"/>
      <c r="R388" s="13"/>
      <c r="S388" s="13"/>
      <c r="T388" s="13"/>
      <c r="U388" s="13"/>
      <c r="V388" s="13"/>
      <c r="W388" s="13"/>
      <c r="X388" s="28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8"/>
    </row>
    <row r="389" spans="2:37" x14ac:dyDescent="0.2">
      <c r="B389" s="1"/>
      <c r="C389" s="39"/>
      <c r="D389" s="39"/>
      <c r="F389" s="8"/>
      <c r="G389" s="8"/>
      <c r="H389" s="8">
        <f t="shared" si="15"/>
        <v>4.3308675203093117E-3</v>
      </c>
      <c r="I389" s="8"/>
      <c r="J389" s="24"/>
      <c r="K389" s="17"/>
      <c r="L389" s="46"/>
      <c r="M389" s="8"/>
      <c r="N389" s="31">
        <f t="shared" si="16"/>
        <v>0</v>
      </c>
      <c r="O389" s="8"/>
      <c r="P389" s="13"/>
      <c r="Q389" s="13"/>
      <c r="R389" s="13"/>
      <c r="S389" s="13"/>
      <c r="T389" s="13"/>
      <c r="U389" s="13"/>
      <c r="V389" s="13"/>
      <c r="W389" s="13"/>
      <c r="X389" s="28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8"/>
    </row>
    <row r="390" spans="2:37" x14ac:dyDescent="0.2">
      <c r="B390" s="1"/>
      <c r="C390" s="39"/>
      <c r="D390" s="39"/>
      <c r="F390" s="8"/>
      <c r="G390" s="8"/>
      <c r="H390" s="8">
        <f t="shared" si="15"/>
        <v>4.3308675203093117E-3</v>
      </c>
      <c r="I390" s="8"/>
      <c r="J390" s="24"/>
      <c r="K390" s="17"/>
      <c r="L390" s="46"/>
      <c r="M390" s="8"/>
      <c r="N390" s="31">
        <f t="shared" si="16"/>
        <v>0</v>
      </c>
      <c r="O390" s="8"/>
      <c r="P390" s="13"/>
      <c r="Q390" s="13"/>
      <c r="R390" s="13"/>
      <c r="S390" s="13"/>
      <c r="T390" s="13"/>
      <c r="U390" s="13"/>
      <c r="V390" s="13"/>
      <c r="W390" s="13"/>
      <c r="X390" s="28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8"/>
    </row>
    <row r="391" spans="2:37" x14ac:dyDescent="0.2">
      <c r="B391" s="1"/>
      <c r="C391" s="39"/>
      <c r="D391" s="39"/>
      <c r="F391" s="8"/>
      <c r="G391" s="8"/>
      <c r="H391" s="8">
        <f t="shared" si="15"/>
        <v>4.3308675203093117E-3</v>
      </c>
      <c r="I391" s="8"/>
      <c r="J391" s="24"/>
      <c r="K391" s="17"/>
      <c r="L391" s="46"/>
      <c r="M391" s="8"/>
      <c r="N391" s="31">
        <f t="shared" si="16"/>
        <v>0</v>
      </c>
      <c r="O391" s="8"/>
      <c r="P391" s="13"/>
      <c r="Q391" s="13"/>
      <c r="R391" s="13"/>
      <c r="S391" s="13"/>
      <c r="T391" s="13"/>
      <c r="U391" s="13"/>
      <c r="V391" s="13"/>
      <c r="W391" s="13"/>
      <c r="X391" s="28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8"/>
    </row>
    <row r="392" spans="2:37" x14ac:dyDescent="0.2">
      <c r="B392" s="1"/>
      <c r="C392" s="39"/>
      <c r="D392" s="39"/>
      <c r="F392" s="8"/>
      <c r="G392" s="8"/>
      <c r="H392" s="8">
        <f t="shared" si="15"/>
        <v>4.3308675203093117E-3</v>
      </c>
      <c r="I392" s="8"/>
      <c r="J392" s="24"/>
      <c r="K392" s="17"/>
      <c r="L392" s="46"/>
      <c r="M392" s="8"/>
      <c r="N392" s="31">
        <f t="shared" si="16"/>
        <v>0</v>
      </c>
      <c r="O392" s="8"/>
      <c r="P392" s="13"/>
      <c r="Q392" s="13"/>
      <c r="R392" s="13"/>
      <c r="S392" s="13"/>
      <c r="T392" s="13"/>
      <c r="U392" s="13"/>
      <c r="V392" s="13"/>
      <c r="W392" s="13"/>
      <c r="X392" s="28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8"/>
    </row>
    <row r="393" spans="2:37" x14ac:dyDescent="0.2">
      <c r="B393" s="1"/>
      <c r="C393" s="39"/>
      <c r="D393" s="39"/>
      <c r="F393" s="8"/>
      <c r="G393" s="8"/>
      <c r="H393" s="8">
        <f t="shared" si="15"/>
        <v>4.3308675203093117E-3</v>
      </c>
      <c r="I393" s="8"/>
      <c r="J393" s="24"/>
      <c r="K393" s="17"/>
      <c r="L393" s="46"/>
      <c r="M393" s="8"/>
      <c r="N393" s="31">
        <f t="shared" si="16"/>
        <v>0</v>
      </c>
      <c r="O393" s="8"/>
      <c r="P393" s="13"/>
      <c r="Q393" s="13"/>
      <c r="R393" s="13"/>
      <c r="S393" s="13"/>
      <c r="T393" s="13"/>
      <c r="U393" s="13"/>
      <c r="V393" s="13"/>
      <c r="W393" s="13"/>
      <c r="X393" s="28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8"/>
    </row>
    <row r="394" spans="2:37" x14ac:dyDescent="0.2">
      <c r="B394" s="1"/>
      <c r="C394" s="39"/>
      <c r="D394" s="39"/>
      <c r="F394" s="8"/>
      <c r="G394" s="8"/>
      <c r="H394" s="8">
        <f t="shared" si="15"/>
        <v>4.3308675203093117E-3</v>
      </c>
      <c r="I394" s="8"/>
      <c r="J394" s="24"/>
      <c r="K394" s="17"/>
      <c r="L394" s="46"/>
      <c r="M394" s="8"/>
      <c r="N394" s="31">
        <f t="shared" si="16"/>
        <v>0</v>
      </c>
      <c r="O394" s="8"/>
      <c r="P394" s="13"/>
      <c r="Q394" s="13"/>
      <c r="R394" s="13"/>
      <c r="S394" s="13"/>
      <c r="T394" s="13"/>
      <c r="U394" s="13"/>
      <c r="V394" s="13"/>
      <c r="W394" s="13"/>
      <c r="X394" s="28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8"/>
    </row>
    <row r="395" spans="2:37" x14ac:dyDescent="0.2">
      <c r="B395" s="1"/>
      <c r="C395" s="39"/>
      <c r="D395" s="39"/>
      <c r="F395" s="8"/>
      <c r="G395" s="8"/>
      <c r="H395" s="8">
        <f t="shared" si="15"/>
        <v>4.3308675203093117E-3</v>
      </c>
      <c r="I395" s="8"/>
      <c r="J395" s="24"/>
      <c r="K395" s="17"/>
      <c r="L395" s="46"/>
      <c r="M395" s="8"/>
      <c r="N395" s="31">
        <f t="shared" si="16"/>
        <v>0</v>
      </c>
      <c r="O395" s="8"/>
      <c r="P395" s="13"/>
      <c r="Q395" s="13"/>
      <c r="R395" s="13"/>
      <c r="S395" s="13"/>
      <c r="T395" s="13"/>
      <c r="U395" s="13"/>
      <c r="V395" s="13"/>
      <c r="W395" s="13"/>
      <c r="X395" s="28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8"/>
    </row>
    <row r="396" spans="2:37" x14ac:dyDescent="0.2">
      <c r="B396" s="1"/>
      <c r="C396" s="39"/>
      <c r="D396" s="39"/>
      <c r="F396" s="8"/>
      <c r="G396" s="8"/>
      <c r="H396" s="8">
        <f t="shared" si="15"/>
        <v>4.3308675203093117E-3</v>
      </c>
      <c r="I396" s="8"/>
      <c r="J396" s="24"/>
      <c r="K396" s="17"/>
      <c r="L396" s="46"/>
      <c r="M396" s="8"/>
      <c r="N396" s="31">
        <f t="shared" si="16"/>
        <v>0</v>
      </c>
      <c r="O396" s="8"/>
      <c r="P396" s="13"/>
      <c r="Q396" s="13"/>
      <c r="R396" s="13"/>
      <c r="S396" s="13"/>
      <c r="T396" s="13"/>
      <c r="U396" s="13"/>
      <c r="V396" s="13"/>
      <c r="W396" s="13"/>
      <c r="X396" s="28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8"/>
    </row>
    <row r="397" spans="2:37" x14ac:dyDescent="0.2">
      <c r="B397" s="1"/>
      <c r="C397" s="39"/>
      <c r="D397" s="39"/>
      <c r="F397" s="8"/>
      <c r="G397" s="8"/>
      <c r="H397" s="8">
        <f t="shared" si="15"/>
        <v>4.3308675203093117E-3</v>
      </c>
      <c r="I397" s="8"/>
      <c r="J397" s="24"/>
      <c r="K397" s="17"/>
      <c r="L397" s="46"/>
      <c r="M397" s="8"/>
      <c r="N397" s="31">
        <f t="shared" si="16"/>
        <v>0</v>
      </c>
      <c r="O397" s="8"/>
      <c r="P397" s="13"/>
      <c r="Q397" s="13"/>
      <c r="R397" s="13"/>
      <c r="S397" s="13"/>
      <c r="T397" s="13"/>
      <c r="U397" s="13"/>
      <c r="V397" s="13"/>
      <c r="W397" s="13"/>
      <c r="X397" s="28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8"/>
    </row>
    <row r="398" spans="2:37" x14ac:dyDescent="0.2">
      <c r="B398" s="1"/>
      <c r="C398" s="39"/>
      <c r="D398" s="39"/>
      <c r="F398" s="8"/>
      <c r="G398" s="8"/>
      <c r="H398" s="8">
        <f t="shared" si="15"/>
        <v>4.3308675203093117E-3</v>
      </c>
      <c r="I398" s="8"/>
      <c r="J398" s="24"/>
      <c r="K398" s="17"/>
      <c r="L398" s="46"/>
      <c r="M398" s="8"/>
      <c r="N398" s="31">
        <f t="shared" si="16"/>
        <v>0</v>
      </c>
      <c r="O398" s="8"/>
      <c r="P398" s="13"/>
      <c r="Q398" s="13"/>
      <c r="R398" s="13"/>
      <c r="S398" s="13"/>
      <c r="T398" s="13"/>
      <c r="U398" s="13"/>
      <c r="V398" s="13"/>
      <c r="W398" s="13"/>
      <c r="X398" s="28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8"/>
    </row>
    <row r="399" spans="2:37" x14ac:dyDescent="0.2">
      <c r="B399" s="1"/>
      <c r="C399" s="39"/>
      <c r="D399" s="39"/>
      <c r="F399" s="8"/>
      <c r="G399" s="8"/>
      <c r="H399" s="8">
        <f t="shared" si="15"/>
        <v>4.3308675203093117E-3</v>
      </c>
      <c r="I399" s="8"/>
      <c r="J399" s="24"/>
      <c r="K399" s="17"/>
      <c r="L399" s="46"/>
      <c r="M399" s="8"/>
      <c r="N399" s="31">
        <f t="shared" si="16"/>
        <v>0</v>
      </c>
      <c r="O399" s="8"/>
      <c r="P399" s="13"/>
      <c r="Q399" s="13"/>
      <c r="R399" s="13"/>
      <c r="S399" s="13"/>
      <c r="T399" s="13"/>
      <c r="U399" s="13"/>
      <c r="V399" s="13"/>
      <c r="W399" s="13"/>
      <c r="X399" s="28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8"/>
    </row>
    <row r="400" spans="2:37" x14ac:dyDescent="0.2">
      <c r="B400" s="1"/>
      <c r="C400" s="39"/>
      <c r="D400" s="39"/>
      <c r="F400" s="8"/>
      <c r="G400" s="8"/>
      <c r="H400" s="8">
        <f t="shared" si="15"/>
        <v>4.3308675203093117E-3</v>
      </c>
      <c r="I400" s="8"/>
      <c r="J400" s="24"/>
      <c r="K400" s="17"/>
      <c r="L400" s="46"/>
      <c r="M400" s="8"/>
      <c r="N400" s="31">
        <f t="shared" si="16"/>
        <v>0</v>
      </c>
      <c r="O400" s="8"/>
      <c r="P400" s="13"/>
      <c r="Q400" s="13"/>
      <c r="R400" s="13"/>
      <c r="S400" s="13"/>
      <c r="T400" s="13"/>
      <c r="U400" s="13"/>
      <c r="V400" s="13"/>
      <c r="W400" s="13"/>
      <c r="X400" s="28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8"/>
    </row>
    <row r="401" spans="2:37" x14ac:dyDescent="0.2">
      <c r="B401" s="1"/>
      <c r="C401" s="39"/>
      <c r="D401" s="39"/>
      <c r="F401" s="8"/>
      <c r="G401" s="8"/>
      <c r="H401" s="8">
        <f t="shared" si="15"/>
        <v>4.3308675203093117E-3</v>
      </c>
      <c r="I401" s="8"/>
      <c r="J401" s="24"/>
      <c r="K401" s="17"/>
      <c r="L401" s="46"/>
      <c r="M401" s="8"/>
      <c r="N401" s="31">
        <f t="shared" si="16"/>
        <v>0</v>
      </c>
      <c r="O401" s="8"/>
      <c r="P401" s="13"/>
      <c r="Q401" s="13"/>
      <c r="R401" s="13"/>
      <c r="S401" s="13"/>
      <c r="T401" s="13"/>
      <c r="U401" s="13"/>
      <c r="V401" s="13"/>
      <c r="W401" s="13"/>
      <c r="X401" s="28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8"/>
    </row>
    <row r="402" spans="2:37" x14ac:dyDescent="0.2">
      <c r="B402" s="1"/>
      <c r="C402" s="39"/>
      <c r="D402" s="39"/>
      <c r="F402" s="8"/>
      <c r="G402" s="8"/>
      <c r="H402" s="8">
        <f t="shared" si="15"/>
        <v>4.3308675203093117E-3</v>
      </c>
      <c r="I402" s="8"/>
      <c r="J402" s="24"/>
      <c r="K402" s="17"/>
      <c r="L402" s="46"/>
      <c r="M402" s="8"/>
      <c r="N402" s="31">
        <f t="shared" si="16"/>
        <v>0</v>
      </c>
      <c r="O402" s="8"/>
      <c r="P402" s="13"/>
      <c r="Q402" s="13"/>
      <c r="R402" s="13"/>
      <c r="S402" s="13"/>
      <c r="T402" s="13"/>
      <c r="U402" s="13"/>
      <c r="V402" s="13"/>
      <c r="W402" s="13"/>
      <c r="X402" s="28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8"/>
    </row>
    <row r="403" spans="2:37" x14ac:dyDescent="0.2">
      <c r="B403" s="1"/>
      <c r="C403" s="39"/>
      <c r="D403" s="39"/>
      <c r="F403" s="8"/>
      <c r="G403" s="8"/>
      <c r="H403" s="8">
        <f t="shared" si="15"/>
        <v>4.3308675203093117E-3</v>
      </c>
      <c r="I403" s="8"/>
      <c r="J403" s="24"/>
      <c r="K403" s="17"/>
      <c r="L403" s="46"/>
      <c r="M403" s="8"/>
      <c r="N403" s="31">
        <f t="shared" si="16"/>
        <v>0</v>
      </c>
      <c r="O403" s="8"/>
      <c r="P403" s="13"/>
      <c r="Q403" s="13"/>
      <c r="R403" s="13"/>
      <c r="S403" s="13"/>
      <c r="T403" s="13"/>
      <c r="U403" s="13"/>
      <c r="V403" s="13"/>
      <c r="W403" s="13"/>
      <c r="X403" s="28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8"/>
    </row>
    <row r="404" spans="2:37" x14ac:dyDescent="0.2">
      <c r="B404" s="1"/>
      <c r="C404" s="39"/>
      <c r="D404" s="39"/>
      <c r="F404" s="8"/>
      <c r="G404" s="8"/>
      <c r="H404" s="8">
        <f t="shared" si="15"/>
        <v>4.3308675203093117E-3</v>
      </c>
      <c r="I404" s="8"/>
      <c r="J404" s="24"/>
      <c r="K404" s="17"/>
      <c r="L404" s="46"/>
      <c r="M404" s="8"/>
      <c r="N404" s="31">
        <f t="shared" si="16"/>
        <v>0</v>
      </c>
      <c r="O404" s="8"/>
      <c r="P404" s="13"/>
      <c r="Q404" s="13"/>
      <c r="R404" s="13"/>
      <c r="S404" s="13"/>
      <c r="T404" s="13"/>
      <c r="U404" s="13"/>
      <c r="V404" s="13"/>
      <c r="W404" s="13"/>
      <c r="X404" s="28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8"/>
    </row>
    <row r="405" spans="2:37" x14ac:dyDescent="0.2">
      <c r="B405" s="1"/>
      <c r="C405" s="39"/>
      <c r="D405" s="39"/>
      <c r="F405" s="8"/>
      <c r="G405" s="8"/>
      <c r="H405" s="8">
        <f t="shared" si="15"/>
        <v>4.3308675203093117E-3</v>
      </c>
      <c r="I405" s="8"/>
      <c r="J405" s="24"/>
      <c r="K405" s="17"/>
      <c r="L405" s="46"/>
      <c r="M405" s="8"/>
      <c r="N405" s="31">
        <f t="shared" si="16"/>
        <v>0</v>
      </c>
      <c r="O405" s="8"/>
      <c r="P405" s="13"/>
      <c r="Q405" s="13"/>
      <c r="R405" s="13"/>
      <c r="S405" s="13"/>
      <c r="T405" s="13"/>
      <c r="U405" s="13"/>
      <c r="V405" s="13"/>
      <c r="W405" s="13"/>
      <c r="X405" s="28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8"/>
    </row>
    <row r="406" spans="2:37" x14ac:dyDescent="0.2">
      <c r="B406" s="1"/>
      <c r="C406" s="39"/>
      <c r="D406" s="39"/>
      <c r="F406" s="8"/>
      <c r="G406" s="8"/>
      <c r="H406" s="8">
        <f t="shared" si="15"/>
        <v>4.3308675203093117E-3</v>
      </c>
      <c r="I406" s="8"/>
      <c r="J406" s="24"/>
      <c r="K406" s="17"/>
      <c r="L406" s="46"/>
      <c r="M406" s="8"/>
      <c r="N406" s="31">
        <f t="shared" si="16"/>
        <v>0</v>
      </c>
      <c r="O406" s="8"/>
      <c r="P406" s="13"/>
      <c r="Q406" s="13"/>
      <c r="R406" s="13"/>
      <c r="S406" s="13"/>
      <c r="T406" s="13"/>
      <c r="U406" s="13"/>
      <c r="V406" s="13"/>
      <c r="W406" s="13"/>
      <c r="X406" s="28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8"/>
    </row>
    <row r="407" spans="2:37" x14ac:dyDescent="0.2">
      <c r="B407" s="1"/>
      <c r="C407" s="39"/>
      <c r="D407" s="39"/>
      <c r="F407" s="8"/>
      <c r="G407" s="8"/>
      <c r="H407" s="8">
        <f t="shared" si="15"/>
        <v>4.3308675203093117E-3</v>
      </c>
      <c r="I407" s="8"/>
      <c r="J407" s="24"/>
      <c r="K407" s="17"/>
      <c r="L407" s="46"/>
      <c r="M407" s="8"/>
      <c r="N407" s="31">
        <f t="shared" si="16"/>
        <v>0</v>
      </c>
      <c r="O407" s="8"/>
      <c r="P407" s="13"/>
      <c r="Q407" s="13"/>
      <c r="R407" s="13"/>
      <c r="S407" s="13"/>
      <c r="T407" s="13"/>
      <c r="U407" s="13"/>
      <c r="V407" s="13"/>
      <c r="W407" s="13"/>
      <c r="X407" s="28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8"/>
    </row>
    <row r="408" spans="2:37" x14ac:dyDescent="0.2">
      <c r="B408" s="1"/>
      <c r="C408" s="39"/>
      <c r="D408" s="39"/>
      <c r="F408" s="8"/>
      <c r="G408" s="8"/>
      <c r="H408" s="8">
        <f t="shared" si="15"/>
        <v>4.3308675203093117E-3</v>
      </c>
      <c r="I408" s="8"/>
      <c r="J408" s="24"/>
      <c r="K408" s="17"/>
      <c r="L408" s="46"/>
      <c r="M408" s="8"/>
      <c r="N408" s="31">
        <f t="shared" si="16"/>
        <v>0</v>
      </c>
      <c r="O408" s="8"/>
      <c r="P408" s="13"/>
      <c r="Q408" s="13"/>
      <c r="R408" s="13"/>
      <c r="S408" s="13"/>
      <c r="T408" s="13"/>
      <c r="U408" s="13"/>
      <c r="V408" s="13"/>
      <c r="W408" s="13"/>
      <c r="X408" s="28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8"/>
    </row>
    <row r="409" spans="2:37" x14ac:dyDescent="0.2">
      <c r="B409" s="1"/>
      <c r="C409" s="39"/>
      <c r="D409" s="39"/>
      <c r="F409" s="8"/>
      <c r="G409" s="8"/>
      <c r="H409" s="8">
        <f t="shared" si="15"/>
        <v>4.3308675203093117E-3</v>
      </c>
      <c r="I409" s="8"/>
      <c r="J409" s="24"/>
      <c r="K409" s="17"/>
      <c r="L409" s="46"/>
      <c r="M409" s="8"/>
      <c r="N409" s="31">
        <f t="shared" si="16"/>
        <v>0</v>
      </c>
      <c r="O409" s="8"/>
      <c r="P409" s="13"/>
      <c r="Q409" s="13"/>
      <c r="R409" s="13"/>
      <c r="S409" s="13"/>
      <c r="T409" s="13"/>
      <c r="U409" s="13"/>
      <c r="V409" s="13"/>
      <c r="W409" s="13"/>
      <c r="X409" s="28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8"/>
    </row>
    <row r="410" spans="2:37" x14ac:dyDescent="0.2">
      <c r="B410" s="1"/>
      <c r="C410" s="39"/>
      <c r="D410" s="39"/>
      <c r="F410" s="8"/>
      <c r="G410" s="8"/>
      <c r="H410" s="8">
        <f t="shared" si="15"/>
        <v>4.3308675203093117E-3</v>
      </c>
      <c r="I410" s="8"/>
      <c r="J410" s="24"/>
      <c r="K410" s="17"/>
      <c r="L410" s="46"/>
      <c r="M410" s="8"/>
      <c r="N410" s="31">
        <f t="shared" si="16"/>
        <v>0</v>
      </c>
      <c r="O410" s="8"/>
      <c r="P410" s="13"/>
      <c r="Q410" s="13"/>
      <c r="R410" s="13"/>
      <c r="S410" s="13"/>
      <c r="T410" s="13"/>
      <c r="U410" s="13"/>
      <c r="V410" s="13"/>
      <c r="W410" s="13"/>
      <c r="X410" s="28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8"/>
    </row>
    <row r="411" spans="2:37" x14ac:dyDescent="0.2">
      <c r="B411" s="1"/>
      <c r="C411" s="39"/>
      <c r="D411" s="39"/>
      <c r="F411" s="8"/>
      <c r="G411" s="8"/>
      <c r="H411" s="8">
        <f t="shared" si="15"/>
        <v>4.3308675203093117E-3</v>
      </c>
      <c r="I411" s="8"/>
      <c r="J411" s="24"/>
      <c r="K411" s="17"/>
      <c r="L411" s="46"/>
      <c r="M411" s="8"/>
      <c r="N411" s="31">
        <f t="shared" si="16"/>
        <v>0</v>
      </c>
      <c r="O411" s="8"/>
      <c r="P411" s="13"/>
      <c r="Q411" s="13"/>
      <c r="R411" s="13"/>
      <c r="S411" s="13"/>
      <c r="T411" s="13"/>
      <c r="U411" s="13"/>
      <c r="V411" s="13"/>
      <c r="W411" s="13"/>
      <c r="X411" s="28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8"/>
    </row>
    <row r="412" spans="2:37" x14ac:dyDescent="0.2">
      <c r="B412" s="1"/>
      <c r="C412" s="39"/>
      <c r="D412" s="39"/>
      <c r="F412" s="8"/>
      <c r="G412" s="8"/>
      <c r="H412" s="8">
        <f t="shared" si="15"/>
        <v>4.3308675203093117E-3</v>
      </c>
      <c r="I412" s="8"/>
      <c r="J412" s="24"/>
      <c r="K412" s="17"/>
      <c r="L412" s="46"/>
      <c r="M412" s="8"/>
      <c r="N412" s="31">
        <f t="shared" si="16"/>
        <v>0</v>
      </c>
      <c r="O412" s="8"/>
      <c r="P412" s="13"/>
      <c r="Q412" s="13"/>
      <c r="R412" s="13"/>
      <c r="S412" s="13"/>
      <c r="T412" s="13"/>
      <c r="U412" s="13"/>
      <c r="V412" s="13"/>
      <c r="W412" s="13"/>
      <c r="X412" s="28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8"/>
    </row>
    <row r="413" spans="2:37" x14ac:dyDescent="0.2">
      <c r="B413" s="1"/>
      <c r="C413" s="39"/>
      <c r="D413" s="39"/>
      <c r="F413" s="8"/>
      <c r="G413" s="8"/>
      <c r="H413" s="8">
        <f t="shared" si="15"/>
        <v>4.3308675203093117E-3</v>
      </c>
      <c r="I413" s="8"/>
      <c r="J413" s="24"/>
      <c r="K413" s="17"/>
      <c r="L413" s="46"/>
      <c r="M413" s="8"/>
      <c r="N413" s="31">
        <f t="shared" si="16"/>
        <v>0</v>
      </c>
      <c r="O413" s="8"/>
      <c r="P413" s="13"/>
      <c r="Q413" s="13"/>
      <c r="R413" s="13"/>
      <c r="S413" s="13"/>
      <c r="T413" s="13"/>
      <c r="U413" s="13"/>
      <c r="V413" s="13"/>
      <c r="W413" s="13"/>
      <c r="X413" s="28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8"/>
    </row>
    <row r="414" spans="2:37" x14ac:dyDescent="0.2">
      <c r="B414" s="1"/>
      <c r="C414" s="39"/>
      <c r="D414" s="39"/>
      <c r="F414" s="8"/>
      <c r="G414" s="8"/>
      <c r="H414" s="8">
        <f t="shared" si="15"/>
        <v>4.3308675203093117E-3</v>
      </c>
      <c r="I414" s="8"/>
      <c r="J414" s="24"/>
      <c r="K414" s="17"/>
      <c r="L414" s="46"/>
      <c r="M414" s="8"/>
      <c r="N414" s="31">
        <f t="shared" si="16"/>
        <v>0</v>
      </c>
      <c r="O414" s="8"/>
      <c r="P414" s="13"/>
      <c r="Q414" s="13"/>
      <c r="R414" s="13"/>
      <c r="S414" s="13"/>
      <c r="T414" s="13"/>
      <c r="U414" s="13"/>
      <c r="V414" s="13"/>
      <c r="W414" s="13"/>
      <c r="X414" s="28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8"/>
    </row>
    <row r="415" spans="2:37" x14ac:dyDescent="0.2">
      <c r="B415" s="1"/>
      <c r="C415" s="39"/>
      <c r="D415" s="39"/>
      <c r="F415" s="8"/>
      <c r="G415" s="8"/>
      <c r="H415" s="8">
        <f t="shared" si="15"/>
        <v>4.3308675203093117E-3</v>
      </c>
      <c r="I415" s="8"/>
      <c r="J415" s="24"/>
      <c r="K415" s="17"/>
      <c r="L415" s="46"/>
      <c r="M415" s="8"/>
      <c r="N415" s="31">
        <f t="shared" si="16"/>
        <v>0</v>
      </c>
      <c r="O415" s="8"/>
      <c r="P415" s="13"/>
      <c r="Q415" s="13"/>
      <c r="R415" s="13"/>
      <c r="S415" s="13"/>
      <c r="T415" s="13"/>
      <c r="U415" s="13"/>
      <c r="V415" s="13"/>
      <c r="W415" s="13"/>
      <c r="X415" s="28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8"/>
    </row>
    <row r="416" spans="2:37" x14ac:dyDescent="0.2">
      <c r="B416" s="1"/>
      <c r="C416" s="39"/>
      <c r="D416" s="39"/>
      <c r="F416" s="8"/>
      <c r="G416" s="8"/>
      <c r="H416" s="8">
        <f t="shared" si="15"/>
        <v>4.3308675203093117E-3</v>
      </c>
      <c r="I416" s="8"/>
      <c r="J416" s="24"/>
      <c r="K416" s="17"/>
      <c r="L416" s="46"/>
      <c r="M416" s="8"/>
      <c r="N416" s="31">
        <f t="shared" si="16"/>
        <v>0</v>
      </c>
      <c r="O416" s="8"/>
      <c r="P416" s="13"/>
      <c r="Q416" s="13"/>
      <c r="R416" s="13"/>
      <c r="S416" s="13"/>
      <c r="T416" s="13"/>
      <c r="U416" s="13"/>
      <c r="V416" s="13"/>
      <c r="W416" s="13"/>
      <c r="X416" s="28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8"/>
    </row>
    <row r="417" spans="2:37" x14ac:dyDescent="0.2">
      <c r="B417" s="1"/>
      <c r="C417" s="39"/>
      <c r="D417" s="39"/>
      <c r="F417" s="8"/>
      <c r="G417" s="8"/>
      <c r="H417" s="8">
        <f t="shared" si="15"/>
        <v>4.3308675203093117E-3</v>
      </c>
      <c r="I417" s="8"/>
      <c r="J417" s="24"/>
      <c r="K417" s="17"/>
      <c r="L417" s="46"/>
      <c r="M417" s="8"/>
      <c r="N417" s="31">
        <f t="shared" si="16"/>
        <v>0</v>
      </c>
      <c r="O417" s="8"/>
      <c r="P417" s="13"/>
      <c r="Q417" s="13"/>
      <c r="R417" s="13"/>
      <c r="S417" s="13"/>
      <c r="T417" s="13"/>
      <c r="U417" s="13"/>
      <c r="V417" s="13"/>
      <c r="W417" s="13"/>
      <c r="X417" s="28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8"/>
    </row>
    <row r="418" spans="2:37" x14ac:dyDescent="0.2">
      <c r="B418" s="1"/>
      <c r="C418" s="39"/>
      <c r="D418" s="39"/>
      <c r="F418" s="8"/>
      <c r="G418" s="8"/>
      <c r="H418" s="8">
        <f t="shared" si="15"/>
        <v>4.3308675203093117E-3</v>
      </c>
      <c r="I418" s="8"/>
      <c r="J418" s="24"/>
      <c r="K418" s="17"/>
      <c r="L418" s="46"/>
      <c r="M418" s="8"/>
      <c r="N418" s="31">
        <f t="shared" si="16"/>
        <v>0</v>
      </c>
      <c r="O418" s="8"/>
      <c r="P418" s="13"/>
      <c r="Q418" s="13"/>
      <c r="R418" s="13"/>
      <c r="S418" s="13"/>
      <c r="T418" s="13"/>
      <c r="U418" s="13"/>
      <c r="V418" s="13"/>
      <c r="W418" s="13"/>
      <c r="X418" s="28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8"/>
    </row>
    <row r="419" spans="2:37" x14ac:dyDescent="0.2">
      <c r="B419" s="1"/>
      <c r="C419" s="39"/>
      <c r="D419" s="39"/>
      <c r="F419" s="8"/>
      <c r="G419" s="8"/>
      <c r="H419" s="8">
        <f t="shared" si="15"/>
        <v>4.3308675203093117E-3</v>
      </c>
      <c r="I419" s="8"/>
      <c r="J419" s="24"/>
      <c r="K419" s="17"/>
      <c r="L419" s="46"/>
      <c r="M419" s="8"/>
      <c r="N419" s="31">
        <f t="shared" si="16"/>
        <v>0</v>
      </c>
      <c r="O419" s="8"/>
      <c r="P419" s="13"/>
      <c r="Q419" s="13"/>
      <c r="R419" s="13"/>
      <c r="S419" s="13"/>
      <c r="T419" s="13"/>
      <c r="U419" s="13"/>
      <c r="V419" s="13"/>
      <c r="W419" s="13"/>
      <c r="X419" s="28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8"/>
    </row>
    <row r="420" spans="2:37" x14ac:dyDescent="0.2">
      <c r="B420" s="1"/>
      <c r="C420" s="39"/>
      <c r="D420" s="39"/>
      <c r="F420" s="8"/>
      <c r="G420" s="8"/>
      <c r="H420" s="8">
        <f t="shared" si="15"/>
        <v>4.3308675203093117E-3</v>
      </c>
      <c r="I420" s="8"/>
      <c r="J420" s="24"/>
      <c r="K420" s="17"/>
      <c r="L420" s="46"/>
      <c r="M420" s="8"/>
      <c r="N420" s="31">
        <f t="shared" si="16"/>
        <v>0</v>
      </c>
      <c r="O420" s="8"/>
      <c r="P420" s="13"/>
      <c r="Q420" s="13"/>
      <c r="R420" s="13"/>
      <c r="S420" s="13"/>
      <c r="T420" s="13"/>
      <c r="U420" s="13"/>
      <c r="V420" s="13"/>
      <c r="W420" s="13"/>
      <c r="X420" s="28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8"/>
    </row>
    <row r="421" spans="2:37" x14ac:dyDescent="0.2">
      <c r="B421" s="1"/>
      <c r="C421" s="39"/>
      <c r="D421" s="39"/>
      <c r="F421" s="8"/>
      <c r="G421" s="8"/>
      <c r="H421" s="8">
        <f t="shared" si="15"/>
        <v>4.3308675203093117E-3</v>
      </c>
      <c r="I421" s="8"/>
      <c r="J421" s="24"/>
      <c r="K421" s="17"/>
      <c r="L421" s="46"/>
      <c r="M421" s="8"/>
      <c r="N421" s="31">
        <f t="shared" si="16"/>
        <v>0</v>
      </c>
      <c r="O421" s="8"/>
      <c r="P421" s="13"/>
      <c r="Q421" s="13"/>
      <c r="R421" s="13"/>
      <c r="S421" s="13"/>
      <c r="T421" s="13"/>
      <c r="U421" s="13"/>
      <c r="V421" s="13"/>
      <c r="W421" s="13"/>
      <c r="X421" s="28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8"/>
    </row>
    <row r="422" spans="2:37" x14ac:dyDescent="0.2">
      <c r="B422" s="1"/>
      <c r="C422" s="39"/>
      <c r="D422" s="39"/>
      <c r="F422" s="8"/>
      <c r="G422" s="8"/>
      <c r="H422" s="8">
        <f t="shared" si="15"/>
        <v>4.3308675203093117E-3</v>
      </c>
      <c r="I422" s="8"/>
      <c r="J422" s="24"/>
      <c r="K422" s="17"/>
      <c r="L422" s="46"/>
      <c r="M422" s="8"/>
      <c r="N422" s="31">
        <f t="shared" si="16"/>
        <v>0</v>
      </c>
      <c r="O422" s="8"/>
      <c r="P422" s="13"/>
      <c r="Q422" s="13"/>
      <c r="R422" s="13"/>
      <c r="S422" s="13"/>
      <c r="T422" s="13"/>
      <c r="U422" s="13"/>
      <c r="V422" s="13"/>
      <c r="W422" s="13"/>
      <c r="X422" s="28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8"/>
    </row>
    <row r="423" spans="2:37" x14ac:dyDescent="0.2">
      <c r="B423" s="1"/>
      <c r="C423" s="39"/>
      <c r="D423" s="39"/>
      <c r="F423" s="8"/>
      <c r="G423" s="8"/>
      <c r="H423" s="8">
        <f t="shared" si="15"/>
        <v>4.3308675203093117E-3</v>
      </c>
      <c r="I423" s="8"/>
      <c r="J423" s="24"/>
      <c r="K423" s="17"/>
      <c r="L423" s="46"/>
      <c r="M423" s="8"/>
      <c r="N423" s="31">
        <f t="shared" si="16"/>
        <v>0</v>
      </c>
      <c r="O423" s="8"/>
      <c r="P423" s="13"/>
      <c r="Q423" s="13"/>
      <c r="R423" s="13"/>
      <c r="S423" s="13"/>
      <c r="T423" s="13"/>
      <c r="U423" s="13"/>
      <c r="V423" s="13"/>
      <c r="W423" s="13"/>
      <c r="X423" s="28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8"/>
    </row>
    <row r="424" spans="2:37" x14ac:dyDescent="0.2">
      <c r="B424" s="1"/>
      <c r="C424" s="39"/>
      <c r="D424" s="39"/>
      <c r="F424" s="8"/>
      <c r="G424" s="8"/>
      <c r="H424" s="8">
        <f t="shared" si="15"/>
        <v>4.3308675203093117E-3</v>
      </c>
      <c r="I424" s="8"/>
      <c r="J424" s="24"/>
      <c r="K424" s="17"/>
      <c r="L424" s="46"/>
      <c r="M424" s="8"/>
      <c r="N424" s="31">
        <f t="shared" si="16"/>
        <v>0</v>
      </c>
      <c r="O424" s="8"/>
      <c r="P424" s="13"/>
      <c r="Q424" s="13"/>
      <c r="R424" s="13"/>
      <c r="S424" s="13"/>
      <c r="T424" s="13"/>
      <c r="U424" s="13"/>
      <c r="V424" s="13"/>
      <c r="W424" s="13"/>
      <c r="X424" s="28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8"/>
    </row>
    <row r="425" spans="2:37" x14ac:dyDescent="0.2">
      <c r="B425" s="1"/>
      <c r="C425" s="39"/>
      <c r="D425" s="39"/>
      <c r="F425" s="8"/>
      <c r="G425" s="8"/>
      <c r="H425" s="8">
        <f t="shared" si="15"/>
        <v>4.3308675203093117E-3</v>
      </c>
      <c r="I425" s="8"/>
      <c r="J425" s="24"/>
      <c r="K425" s="17"/>
      <c r="L425" s="46"/>
      <c r="M425" s="8"/>
      <c r="N425" s="31">
        <f t="shared" si="16"/>
        <v>0</v>
      </c>
      <c r="O425" s="8"/>
      <c r="P425" s="13"/>
      <c r="Q425" s="13"/>
      <c r="R425" s="13"/>
      <c r="S425" s="13"/>
      <c r="T425" s="13"/>
      <c r="U425" s="13"/>
      <c r="V425" s="13"/>
      <c r="W425" s="13"/>
      <c r="X425" s="28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8"/>
    </row>
    <row r="426" spans="2:37" x14ac:dyDescent="0.2">
      <c r="B426" s="1"/>
      <c r="C426" s="39"/>
      <c r="D426" s="39"/>
      <c r="F426" s="8"/>
      <c r="G426" s="8"/>
      <c r="H426" s="8">
        <f t="shared" si="15"/>
        <v>4.3308675203093117E-3</v>
      </c>
      <c r="I426" s="8"/>
      <c r="J426" s="24"/>
      <c r="K426" s="17"/>
      <c r="L426" s="46"/>
      <c r="M426" s="8"/>
      <c r="N426" s="31">
        <f t="shared" si="16"/>
        <v>0</v>
      </c>
      <c r="O426" s="8"/>
      <c r="P426" s="13"/>
      <c r="Q426" s="13"/>
      <c r="R426" s="13"/>
      <c r="S426" s="13"/>
      <c r="T426" s="13"/>
      <c r="U426" s="13"/>
      <c r="V426" s="13"/>
      <c r="W426" s="13"/>
      <c r="X426" s="28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8"/>
    </row>
    <row r="427" spans="2:37" x14ac:dyDescent="0.2">
      <c r="B427" s="1"/>
      <c r="C427" s="39"/>
      <c r="D427" s="39"/>
      <c r="F427" s="8"/>
      <c r="G427" s="8"/>
      <c r="H427" s="8">
        <f t="shared" ref="H427:H465" si="17">SUM(F427:G427)+H426</f>
        <v>4.3308675203093117E-3</v>
      </c>
      <c r="I427" s="8"/>
      <c r="J427" s="24"/>
      <c r="K427" s="17"/>
      <c r="L427" s="46"/>
      <c r="M427" s="8"/>
      <c r="N427" s="31">
        <f t="shared" si="16"/>
        <v>0</v>
      </c>
      <c r="O427" s="8"/>
      <c r="P427" s="13"/>
      <c r="Q427" s="13"/>
      <c r="R427" s="13"/>
      <c r="S427" s="13"/>
      <c r="T427" s="13"/>
      <c r="U427" s="13"/>
      <c r="V427" s="13"/>
      <c r="W427" s="13"/>
      <c r="X427" s="28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8"/>
    </row>
    <row r="428" spans="2:37" x14ac:dyDescent="0.2">
      <c r="B428" s="1"/>
      <c r="C428" s="39"/>
      <c r="D428" s="39"/>
      <c r="F428" s="8"/>
      <c r="G428" s="8"/>
      <c r="H428" s="8">
        <f t="shared" si="17"/>
        <v>4.3308675203093117E-3</v>
      </c>
      <c r="I428" s="8"/>
      <c r="J428" s="24"/>
      <c r="K428" s="17"/>
      <c r="L428" s="46"/>
      <c r="M428" s="8"/>
      <c r="N428" s="31">
        <f t="shared" si="16"/>
        <v>0</v>
      </c>
      <c r="O428" s="8"/>
      <c r="P428" s="13"/>
      <c r="Q428" s="13"/>
      <c r="R428" s="13"/>
      <c r="S428" s="13"/>
      <c r="T428" s="13"/>
      <c r="U428" s="13"/>
      <c r="V428" s="13"/>
      <c r="W428" s="13"/>
      <c r="X428" s="28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8"/>
    </row>
    <row r="429" spans="2:37" x14ac:dyDescent="0.2">
      <c r="B429" s="1"/>
      <c r="C429" s="39"/>
      <c r="D429" s="39"/>
      <c r="F429" s="8"/>
      <c r="G429" s="8"/>
      <c r="H429" s="8">
        <f t="shared" si="17"/>
        <v>4.3308675203093117E-3</v>
      </c>
      <c r="I429" s="8"/>
      <c r="J429" s="24"/>
      <c r="K429" s="17"/>
      <c r="L429" s="46"/>
      <c r="M429" s="8"/>
      <c r="N429" s="31">
        <f t="shared" ref="N429:N465" si="18">SUM(P429:AJ429)-SUM(F429:G429)-J429-L429-E429</f>
        <v>0</v>
      </c>
      <c r="O429" s="8"/>
      <c r="P429" s="13"/>
      <c r="Q429" s="13"/>
      <c r="R429" s="13"/>
      <c r="S429" s="13"/>
      <c r="T429" s="13"/>
      <c r="U429" s="13"/>
      <c r="V429" s="13"/>
      <c r="W429" s="13"/>
      <c r="X429" s="28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8"/>
    </row>
    <row r="430" spans="2:37" x14ac:dyDescent="0.2">
      <c r="B430" s="1"/>
      <c r="C430" s="39"/>
      <c r="D430" s="39"/>
      <c r="F430" s="8"/>
      <c r="G430" s="8"/>
      <c r="H430" s="8">
        <f t="shared" si="17"/>
        <v>4.3308675203093117E-3</v>
      </c>
      <c r="I430" s="8"/>
      <c r="J430" s="24"/>
      <c r="K430" s="17"/>
      <c r="L430" s="46"/>
      <c r="M430" s="8"/>
      <c r="N430" s="31">
        <f t="shared" si="18"/>
        <v>0</v>
      </c>
      <c r="O430" s="8"/>
      <c r="P430" s="13"/>
      <c r="Q430" s="13"/>
      <c r="R430" s="13"/>
      <c r="S430" s="13"/>
      <c r="T430" s="13"/>
      <c r="U430" s="13"/>
      <c r="V430" s="13"/>
      <c r="W430" s="13"/>
      <c r="X430" s="28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8"/>
    </row>
    <row r="431" spans="2:37" x14ac:dyDescent="0.2">
      <c r="B431" s="1"/>
      <c r="C431" s="39"/>
      <c r="D431" s="39"/>
      <c r="F431" s="8"/>
      <c r="G431" s="8"/>
      <c r="H431" s="8">
        <f t="shared" si="17"/>
        <v>4.3308675203093117E-3</v>
      </c>
      <c r="I431" s="8"/>
      <c r="J431" s="24"/>
      <c r="K431" s="17"/>
      <c r="L431" s="46"/>
      <c r="M431" s="8"/>
      <c r="N431" s="31">
        <f t="shared" si="18"/>
        <v>0</v>
      </c>
      <c r="O431" s="8"/>
      <c r="P431" s="13"/>
      <c r="Q431" s="13"/>
      <c r="R431" s="13"/>
      <c r="S431" s="13"/>
      <c r="T431" s="13"/>
      <c r="U431" s="13"/>
      <c r="V431" s="13"/>
      <c r="W431" s="13"/>
      <c r="X431" s="28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8"/>
    </row>
    <row r="432" spans="2:37" x14ac:dyDescent="0.2">
      <c r="B432" s="1"/>
      <c r="C432" s="39"/>
      <c r="D432" s="39"/>
      <c r="F432" s="8"/>
      <c r="G432" s="8"/>
      <c r="H432" s="8">
        <f t="shared" si="17"/>
        <v>4.3308675203093117E-3</v>
      </c>
      <c r="I432" s="8"/>
      <c r="J432" s="24"/>
      <c r="K432" s="17"/>
      <c r="L432" s="46"/>
      <c r="M432" s="8"/>
      <c r="N432" s="31">
        <f t="shared" si="18"/>
        <v>0</v>
      </c>
      <c r="O432" s="8"/>
      <c r="P432" s="13"/>
      <c r="Q432" s="13"/>
      <c r="R432" s="13"/>
      <c r="S432" s="13"/>
      <c r="T432" s="13"/>
      <c r="U432" s="13"/>
      <c r="V432" s="13"/>
      <c r="W432" s="13"/>
      <c r="X432" s="28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8"/>
    </row>
    <row r="433" spans="2:37" x14ac:dyDescent="0.2">
      <c r="B433" s="1"/>
      <c r="C433" s="39"/>
      <c r="D433" s="39"/>
      <c r="F433" s="8"/>
      <c r="G433" s="8"/>
      <c r="H433" s="8">
        <f t="shared" si="17"/>
        <v>4.3308675203093117E-3</v>
      </c>
      <c r="I433" s="8"/>
      <c r="J433" s="24"/>
      <c r="K433" s="17"/>
      <c r="L433" s="46"/>
      <c r="M433" s="8"/>
      <c r="N433" s="31">
        <f t="shared" si="18"/>
        <v>0</v>
      </c>
      <c r="O433" s="8"/>
      <c r="P433" s="13"/>
      <c r="Q433" s="13"/>
      <c r="R433" s="13"/>
      <c r="S433" s="13"/>
      <c r="T433" s="13"/>
      <c r="U433" s="13"/>
      <c r="V433" s="13"/>
      <c r="W433" s="13"/>
      <c r="X433" s="28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8"/>
    </row>
    <row r="434" spans="2:37" x14ac:dyDescent="0.2">
      <c r="B434" s="1"/>
      <c r="C434" s="39"/>
      <c r="D434" s="39"/>
      <c r="F434" s="8"/>
      <c r="G434" s="8"/>
      <c r="H434" s="8">
        <f t="shared" si="17"/>
        <v>4.3308675203093117E-3</v>
      </c>
      <c r="I434" s="8"/>
      <c r="J434" s="24"/>
      <c r="K434" s="17"/>
      <c r="L434" s="46"/>
      <c r="M434" s="8"/>
      <c r="N434" s="31">
        <f t="shared" si="18"/>
        <v>0</v>
      </c>
      <c r="O434" s="8"/>
      <c r="P434" s="13"/>
      <c r="Q434" s="13"/>
      <c r="R434" s="13"/>
      <c r="S434" s="13"/>
      <c r="T434" s="13"/>
      <c r="U434" s="13"/>
      <c r="V434" s="13"/>
      <c r="W434" s="13"/>
      <c r="X434" s="28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8"/>
    </row>
    <row r="435" spans="2:37" x14ac:dyDescent="0.2">
      <c r="B435" s="1"/>
      <c r="C435" s="39"/>
      <c r="D435" s="39"/>
      <c r="F435" s="8"/>
      <c r="G435" s="8"/>
      <c r="H435" s="8">
        <f t="shared" si="17"/>
        <v>4.3308675203093117E-3</v>
      </c>
      <c r="I435" s="8"/>
      <c r="J435" s="24"/>
      <c r="K435" s="17"/>
      <c r="L435" s="46"/>
      <c r="M435" s="8"/>
      <c r="N435" s="31">
        <f t="shared" si="18"/>
        <v>0</v>
      </c>
      <c r="O435" s="8"/>
      <c r="P435" s="13"/>
      <c r="Q435" s="13"/>
      <c r="R435" s="13"/>
      <c r="S435" s="13"/>
      <c r="T435" s="13"/>
      <c r="U435" s="13"/>
      <c r="V435" s="13"/>
      <c r="W435" s="13"/>
      <c r="X435" s="28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8"/>
    </row>
    <row r="436" spans="2:37" x14ac:dyDescent="0.2">
      <c r="B436" s="1"/>
      <c r="C436" s="39"/>
      <c r="D436" s="39"/>
      <c r="F436" s="8"/>
      <c r="G436" s="8"/>
      <c r="H436" s="8">
        <f t="shared" si="17"/>
        <v>4.3308675203093117E-3</v>
      </c>
      <c r="I436" s="8"/>
      <c r="J436" s="24"/>
      <c r="K436" s="17"/>
      <c r="L436" s="46"/>
      <c r="M436" s="8"/>
      <c r="N436" s="31">
        <f t="shared" si="18"/>
        <v>0</v>
      </c>
      <c r="O436" s="8"/>
      <c r="P436" s="13"/>
      <c r="Q436" s="13"/>
      <c r="R436" s="13"/>
      <c r="S436" s="13"/>
      <c r="T436" s="13"/>
      <c r="U436" s="13"/>
      <c r="V436" s="13"/>
      <c r="W436" s="13"/>
      <c r="X436" s="28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8"/>
    </row>
    <row r="437" spans="2:37" x14ac:dyDescent="0.2">
      <c r="B437" s="1"/>
      <c r="C437" s="39"/>
      <c r="D437" s="39"/>
      <c r="F437" s="8"/>
      <c r="G437" s="8"/>
      <c r="H437" s="8">
        <f t="shared" si="17"/>
        <v>4.3308675203093117E-3</v>
      </c>
      <c r="I437" s="8"/>
      <c r="J437" s="24"/>
      <c r="K437" s="17"/>
      <c r="L437" s="46"/>
      <c r="M437" s="8"/>
      <c r="N437" s="31">
        <f t="shared" si="18"/>
        <v>0</v>
      </c>
      <c r="O437" s="8"/>
      <c r="P437" s="13"/>
      <c r="Q437" s="13"/>
      <c r="R437" s="13"/>
      <c r="S437" s="13"/>
      <c r="T437" s="13"/>
      <c r="U437" s="13"/>
      <c r="V437" s="13"/>
      <c r="W437" s="13"/>
      <c r="X437" s="28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8"/>
    </row>
    <row r="438" spans="2:37" x14ac:dyDescent="0.2">
      <c r="B438" s="1"/>
      <c r="C438" s="39"/>
      <c r="D438" s="39"/>
      <c r="F438" s="8"/>
      <c r="G438" s="8"/>
      <c r="H438" s="8">
        <f t="shared" si="17"/>
        <v>4.3308675203093117E-3</v>
      </c>
      <c r="I438" s="8"/>
      <c r="J438" s="24"/>
      <c r="K438" s="17"/>
      <c r="L438" s="46"/>
      <c r="M438" s="8"/>
      <c r="N438" s="31">
        <f t="shared" si="18"/>
        <v>0</v>
      </c>
      <c r="O438" s="8"/>
      <c r="P438" s="13"/>
      <c r="Q438" s="13"/>
      <c r="R438" s="13"/>
      <c r="S438" s="13"/>
      <c r="T438" s="13"/>
      <c r="U438" s="13"/>
      <c r="V438" s="13"/>
      <c r="W438" s="13"/>
      <c r="X438" s="28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8"/>
    </row>
    <row r="439" spans="2:37" x14ac:dyDescent="0.2">
      <c r="B439" s="1"/>
      <c r="C439" s="39"/>
      <c r="D439" s="39"/>
      <c r="F439" s="8"/>
      <c r="G439" s="8"/>
      <c r="H439" s="8">
        <f t="shared" si="17"/>
        <v>4.3308675203093117E-3</v>
      </c>
      <c r="I439" s="8"/>
      <c r="J439" s="24"/>
      <c r="K439" s="17"/>
      <c r="L439" s="46"/>
      <c r="M439" s="8"/>
      <c r="N439" s="31">
        <f t="shared" si="18"/>
        <v>0</v>
      </c>
      <c r="O439" s="8"/>
      <c r="P439" s="13"/>
      <c r="Q439" s="13"/>
      <c r="R439" s="13"/>
      <c r="S439" s="13"/>
      <c r="T439" s="13"/>
      <c r="U439" s="13"/>
      <c r="V439" s="13"/>
      <c r="W439" s="13"/>
      <c r="X439" s="28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8"/>
    </row>
    <row r="440" spans="2:37" x14ac:dyDescent="0.2">
      <c r="B440" s="1"/>
      <c r="C440" s="39"/>
      <c r="D440" s="39"/>
      <c r="F440" s="8"/>
      <c r="G440" s="8"/>
      <c r="H440" s="8">
        <f t="shared" si="17"/>
        <v>4.3308675203093117E-3</v>
      </c>
      <c r="I440" s="8"/>
      <c r="J440" s="24"/>
      <c r="K440" s="17"/>
      <c r="L440" s="46"/>
      <c r="M440" s="8"/>
      <c r="N440" s="31">
        <f t="shared" si="18"/>
        <v>0</v>
      </c>
      <c r="O440" s="8"/>
      <c r="P440" s="13"/>
      <c r="Q440" s="13"/>
      <c r="R440" s="13"/>
      <c r="S440" s="13"/>
      <c r="T440" s="13"/>
      <c r="U440" s="13"/>
      <c r="V440" s="13"/>
      <c r="W440" s="13"/>
      <c r="X440" s="28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8"/>
    </row>
    <row r="441" spans="2:37" x14ac:dyDescent="0.2">
      <c r="B441" s="1"/>
      <c r="C441" s="39"/>
      <c r="D441" s="39"/>
      <c r="F441" s="8"/>
      <c r="G441" s="8"/>
      <c r="H441" s="8">
        <f t="shared" si="17"/>
        <v>4.3308675203093117E-3</v>
      </c>
      <c r="I441" s="8"/>
      <c r="J441" s="24"/>
      <c r="K441" s="17"/>
      <c r="L441" s="46"/>
      <c r="M441" s="8"/>
      <c r="N441" s="31">
        <f t="shared" si="18"/>
        <v>0</v>
      </c>
      <c r="O441" s="8"/>
      <c r="P441" s="13"/>
      <c r="Q441" s="13"/>
      <c r="R441" s="13"/>
      <c r="S441" s="13"/>
      <c r="T441" s="13"/>
      <c r="U441" s="13"/>
      <c r="V441" s="13"/>
      <c r="W441" s="13"/>
      <c r="X441" s="28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8"/>
    </row>
    <row r="442" spans="2:37" x14ac:dyDescent="0.2">
      <c r="B442" s="1"/>
      <c r="C442" s="39"/>
      <c r="D442" s="39"/>
      <c r="F442" s="8"/>
      <c r="G442" s="8"/>
      <c r="H442" s="8">
        <f t="shared" si="17"/>
        <v>4.3308675203093117E-3</v>
      </c>
      <c r="I442" s="8"/>
      <c r="J442" s="24"/>
      <c r="K442" s="17"/>
      <c r="L442" s="46"/>
      <c r="M442" s="8"/>
      <c r="N442" s="31">
        <f t="shared" si="18"/>
        <v>0</v>
      </c>
      <c r="O442" s="8"/>
      <c r="P442" s="13"/>
      <c r="Q442" s="13"/>
      <c r="R442" s="13"/>
      <c r="S442" s="13"/>
      <c r="T442" s="13"/>
      <c r="U442" s="13"/>
      <c r="V442" s="13"/>
      <c r="W442" s="13"/>
      <c r="X442" s="28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8"/>
    </row>
    <row r="443" spans="2:37" x14ac:dyDescent="0.2">
      <c r="B443" s="1"/>
      <c r="C443" s="39"/>
      <c r="D443" s="39"/>
      <c r="F443" s="8"/>
      <c r="G443" s="8"/>
      <c r="H443" s="8">
        <f t="shared" si="17"/>
        <v>4.3308675203093117E-3</v>
      </c>
      <c r="I443" s="8"/>
      <c r="J443" s="24"/>
      <c r="K443" s="17"/>
      <c r="L443" s="46"/>
      <c r="M443" s="8"/>
      <c r="N443" s="31">
        <f t="shared" si="18"/>
        <v>0</v>
      </c>
      <c r="O443" s="8"/>
      <c r="P443" s="13"/>
      <c r="Q443" s="13"/>
      <c r="R443" s="13"/>
      <c r="S443" s="13"/>
      <c r="T443" s="13"/>
      <c r="U443" s="13"/>
      <c r="V443" s="13"/>
      <c r="W443" s="13"/>
      <c r="X443" s="28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8"/>
    </row>
    <row r="444" spans="2:37" x14ac:dyDescent="0.2">
      <c r="B444" s="1"/>
      <c r="C444" s="39"/>
      <c r="D444" s="39"/>
      <c r="F444" s="8"/>
      <c r="G444" s="8"/>
      <c r="H444" s="8">
        <f t="shared" si="17"/>
        <v>4.3308675203093117E-3</v>
      </c>
      <c r="I444" s="8"/>
      <c r="J444" s="24"/>
      <c r="K444" s="17"/>
      <c r="L444" s="46"/>
      <c r="M444" s="8"/>
      <c r="N444" s="31">
        <f t="shared" si="18"/>
        <v>0</v>
      </c>
      <c r="O444" s="8"/>
      <c r="P444" s="13"/>
      <c r="Q444" s="13"/>
      <c r="R444" s="13"/>
      <c r="S444" s="13"/>
      <c r="T444" s="13"/>
      <c r="U444" s="13"/>
      <c r="V444" s="13"/>
      <c r="W444" s="13"/>
      <c r="X444" s="28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8"/>
    </row>
    <row r="445" spans="2:37" x14ac:dyDescent="0.2">
      <c r="B445" s="1"/>
      <c r="C445" s="39"/>
      <c r="D445" s="39"/>
      <c r="F445" s="8"/>
      <c r="G445" s="8"/>
      <c r="H445" s="8">
        <f t="shared" si="17"/>
        <v>4.3308675203093117E-3</v>
      </c>
      <c r="I445" s="8"/>
      <c r="J445" s="24"/>
      <c r="K445" s="17"/>
      <c r="L445" s="46"/>
      <c r="M445" s="8"/>
      <c r="N445" s="31">
        <f t="shared" si="18"/>
        <v>0</v>
      </c>
      <c r="O445" s="8"/>
      <c r="P445" s="13"/>
      <c r="Q445" s="13"/>
      <c r="R445" s="13"/>
      <c r="S445" s="13"/>
      <c r="T445" s="13"/>
      <c r="U445" s="13"/>
      <c r="V445" s="13"/>
      <c r="W445" s="13"/>
      <c r="X445" s="28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8"/>
    </row>
    <row r="446" spans="2:37" x14ac:dyDescent="0.2">
      <c r="B446" s="1"/>
      <c r="C446" s="39"/>
      <c r="D446" s="39"/>
      <c r="F446" s="8"/>
      <c r="G446" s="8"/>
      <c r="H446" s="8">
        <f t="shared" si="17"/>
        <v>4.3308675203093117E-3</v>
      </c>
      <c r="I446" s="8"/>
      <c r="J446" s="24"/>
      <c r="K446" s="17"/>
      <c r="L446" s="46"/>
      <c r="M446" s="8"/>
      <c r="N446" s="31">
        <f t="shared" si="18"/>
        <v>0</v>
      </c>
      <c r="O446" s="8"/>
      <c r="P446" s="13"/>
      <c r="Q446" s="13"/>
      <c r="R446" s="13"/>
      <c r="S446" s="13"/>
      <c r="T446" s="13"/>
      <c r="U446" s="13"/>
      <c r="V446" s="13"/>
      <c r="W446" s="13"/>
      <c r="X446" s="28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8"/>
    </row>
    <row r="447" spans="2:37" x14ac:dyDescent="0.2">
      <c r="B447" s="1"/>
      <c r="C447" s="39"/>
      <c r="D447" s="39"/>
      <c r="F447" s="8"/>
      <c r="G447" s="8"/>
      <c r="H447" s="8">
        <f t="shared" si="17"/>
        <v>4.3308675203093117E-3</v>
      </c>
      <c r="I447" s="8"/>
      <c r="J447" s="24"/>
      <c r="K447" s="17"/>
      <c r="L447" s="46"/>
      <c r="M447" s="8"/>
      <c r="N447" s="31">
        <f t="shared" si="18"/>
        <v>0</v>
      </c>
      <c r="O447" s="8"/>
      <c r="P447" s="13"/>
      <c r="Q447" s="13"/>
      <c r="R447" s="13"/>
      <c r="S447" s="13"/>
      <c r="T447" s="13"/>
      <c r="U447" s="13"/>
      <c r="V447" s="13"/>
      <c r="W447" s="13"/>
      <c r="X447" s="28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8"/>
    </row>
    <row r="448" spans="2:37" x14ac:dyDescent="0.2">
      <c r="B448" s="1"/>
      <c r="C448" s="39"/>
      <c r="D448" s="39"/>
      <c r="F448" s="8"/>
      <c r="G448" s="8"/>
      <c r="H448" s="8">
        <f t="shared" si="17"/>
        <v>4.3308675203093117E-3</v>
      </c>
      <c r="I448" s="8"/>
      <c r="J448" s="24"/>
      <c r="K448" s="17"/>
      <c r="L448" s="46"/>
      <c r="M448" s="8"/>
      <c r="N448" s="31">
        <f t="shared" si="18"/>
        <v>0</v>
      </c>
      <c r="O448" s="8"/>
      <c r="P448" s="13"/>
      <c r="Q448" s="13"/>
      <c r="R448" s="13"/>
      <c r="S448" s="13"/>
      <c r="T448" s="13"/>
      <c r="U448" s="13"/>
      <c r="V448" s="13"/>
      <c r="W448" s="13"/>
      <c r="X448" s="28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8"/>
    </row>
    <row r="449" spans="2:37" x14ac:dyDescent="0.2">
      <c r="B449" s="1"/>
      <c r="C449" s="39"/>
      <c r="D449" s="39"/>
      <c r="F449" s="8"/>
      <c r="G449" s="8"/>
      <c r="H449" s="8">
        <f t="shared" si="17"/>
        <v>4.3308675203093117E-3</v>
      </c>
      <c r="I449" s="8"/>
      <c r="J449" s="24"/>
      <c r="K449" s="17"/>
      <c r="L449" s="46"/>
      <c r="M449" s="8"/>
      <c r="N449" s="31">
        <f t="shared" si="18"/>
        <v>0</v>
      </c>
      <c r="O449" s="8"/>
      <c r="P449" s="13"/>
      <c r="Q449" s="13"/>
      <c r="R449" s="13"/>
      <c r="S449" s="13"/>
      <c r="T449" s="13"/>
      <c r="U449" s="13"/>
      <c r="V449" s="13"/>
      <c r="W449" s="13"/>
      <c r="X449" s="28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8"/>
    </row>
    <row r="450" spans="2:37" x14ac:dyDescent="0.2">
      <c r="B450" s="1"/>
      <c r="C450" s="39"/>
      <c r="D450" s="39"/>
      <c r="F450" s="8"/>
      <c r="G450" s="8"/>
      <c r="H450" s="8">
        <f t="shared" si="17"/>
        <v>4.3308675203093117E-3</v>
      </c>
      <c r="I450" s="8"/>
      <c r="J450" s="24"/>
      <c r="K450" s="17"/>
      <c r="L450" s="46"/>
      <c r="M450" s="8"/>
      <c r="N450" s="31">
        <f t="shared" si="18"/>
        <v>0</v>
      </c>
      <c r="O450" s="8"/>
      <c r="P450" s="13"/>
      <c r="Q450" s="13"/>
      <c r="R450" s="13"/>
      <c r="S450" s="13"/>
      <c r="T450" s="13"/>
      <c r="U450" s="13"/>
      <c r="V450" s="13"/>
      <c r="W450" s="13"/>
      <c r="X450" s="28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8"/>
    </row>
    <row r="451" spans="2:37" x14ac:dyDescent="0.2">
      <c r="B451" s="1"/>
      <c r="C451" s="39"/>
      <c r="D451" s="39"/>
      <c r="F451" s="8"/>
      <c r="G451" s="8"/>
      <c r="H451" s="8">
        <f t="shared" si="17"/>
        <v>4.3308675203093117E-3</v>
      </c>
      <c r="I451" s="8"/>
      <c r="J451" s="24"/>
      <c r="K451" s="17"/>
      <c r="L451" s="46"/>
      <c r="M451" s="8"/>
      <c r="N451" s="31">
        <f t="shared" si="18"/>
        <v>0</v>
      </c>
      <c r="O451" s="8"/>
      <c r="P451" s="13"/>
      <c r="Q451" s="13"/>
      <c r="R451" s="13"/>
      <c r="S451" s="13"/>
      <c r="T451" s="13"/>
      <c r="U451" s="13"/>
      <c r="V451" s="13"/>
      <c r="W451" s="13"/>
      <c r="X451" s="28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8"/>
    </row>
    <row r="452" spans="2:37" x14ac:dyDescent="0.2">
      <c r="B452" s="1"/>
      <c r="C452" s="39"/>
      <c r="D452" s="39"/>
      <c r="F452" s="8"/>
      <c r="G452" s="8"/>
      <c r="H452" s="8">
        <f t="shared" si="17"/>
        <v>4.3308675203093117E-3</v>
      </c>
      <c r="I452" s="8"/>
      <c r="J452" s="24"/>
      <c r="K452" s="17"/>
      <c r="L452" s="46"/>
      <c r="M452" s="8"/>
      <c r="N452" s="31">
        <f t="shared" si="18"/>
        <v>0</v>
      </c>
      <c r="O452" s="8"/>
      <c r="P452" s="13"/>
      <c r="Q452" s="13"/>
      <c r="R452" s="13"/>
      <c r="S452" s="13"/>
      <c r="T452" s="13"/>
      <c r="U452" s="13"/>
      <c r="V452" s="13"/>
      <c r="W452" s="13"/>
      <c r="X452" s="28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8"/>
    </row>
    <row r="453" spans="2:37" x14ac:dyDescent="0.2">
      <c r="B453" s="1"/>
      <c r="C453" s="39"/>
      <c r="D453" s="39"/>
      <c r="F453" s="8"/>
      <c r="G453" s="8"/>
      <c r="H453" s="8">
        <f t="shared" si="17"/>
        <v>4.3308675203093117E-3</v>
      </c>
      <c r="I453" s="8"/>
      <c r="J453" s="24"/>
      <c r="K453" s="17"/>
      <c r="L453" s="46"/>
      <c r="M453" s="8"/>
      <c r="N453" s="31">
        <f t="shared" si="18"/>
        <v>0</v>
      </c>
      <c r="O453" s="8"/>
      <c r="P453" s="13"/>
      <c r="Q453" s="13"/>
      <c r="R453" s="13"/>
      <c r="S453" s="13"/>
      <c r="T453" s="13"/>
      <c r="U453" s="13"/>
      <c r="V453" s="13"/>
      <c r="W453" s="13"/>
      <c r="X453" s="28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8"/>
    </row>
    <row r="454" spans="2:37" x14ac:dyDescent="0.2">
      <c r="B454" s="1"/>
      <c r="C454" s="39"/>
      <c r="D454" s="39"/>
      <c r="F454" s="8"/>
      <c r="G454" s="8"/>
      <c r="H454" s="8">
        <f t="shared" si="17"/>
        <v>4.3308675203093117E-3</v>
      </c>
      <c r="I454" s="8"/>
      <c r="J454" s="24"/>
      <c r="K454" s="17"/>
      <c r="L454" s="46"/>
      <c r="M454" s="8"/>
      <c r="N454" s="31">
        <f t="shared" si="18"/>
        <v>0</v>
      </c>
      <c r="O454" s="8"/>
      <c r="P454" s="13"/>
      <c r="Q454" s="13"/>
      <c r="R454" s="13"/>
      <c r="S454" s="13"/>
      <c r="T454" s="13"/>
      <c r="U454" s="13"/>
      <c r="V454" s="13"/>
      <c r="W454" s="13"/>
      <c r="X454" s="28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8"/>
    </row>
    <row r="455" spans="2:37" x14ac:dyDescent="0.2">
      <c r="B455" s="1"/>
      <c r="C455" s="39"/>
      <c r="D455" s="39"/>
      <c r="F455" s="8"/>
      <c r="G455" s="8"/>
      <c r="H455" s="8">
        <f t="shared" si="17"/>
        <v>4.3308675203093117E-3</v>
      </c>
      <c r="I455" s="8"/>
      <c r="J455" s="24"/>
      <c r="K455" s="17"/>
      <c r="L455" s="46"/>
      <c r="M455" s="8"/>
      <c r="N455" s="31">
        <f t="shared" si="18"/>
        <v>0</v>
      </c>
      <c r="O455" s="8"/>
      <c r="P455" s="13"/>
      <c r="Q455" s="13"/>
      <c r="R455" s="13"/>
      <c r="S455" s="13"/>
      <c r="T455" s="13"/>
      <c r="U455" s="13"/>
      <c r="V455" s="13"/>
      <c r="W455" s="13"/>
      <c r="X455" s="28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8"/>
    </row>
    <row r="456" spans="2:37" x14ac:dyDescent="0.2">
      <c r="B456" s="1"/>
      <c r="C456" s="39"/>
      <c r="D456" s="39"/>
      <c r="F456" s="8"/>
      <c r="G456" s="8"/>
      <c r="H456" s="8">
        <f t="shared" si="17"/>
        <v>4.3308675203093117E-3</v>
      </c>
      <c r="I456" s="8"/>
      <c r="J456" s="24"/>
      <c r="K456" s="17"/>
      <c r="L456" s="46"/>
      <c r="M456" s="8"/>
      <c r="N456" s="31">
        <f t="shared" si="18"/>
        <v>0</v>
      </c>
      <c r="O456" s="8"/>
      <c r="P456" s="13"/>
      <c r="Q456" s="13"/>
      <c r="R456" s="13"/>
      <c r="S456" s="13"/>
      <c r="T456" s="13"/>
      <c r="U456" s="13"/>
      <c r="V456" s="13"/>
      <c r="W456" s="13"/>
      <c r="X456" s="28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8"/>
    </row>
    <row r="457" spans="2:37" x14ac:dyDescent="0.2">
      <c r="B457" s="1"/>
      <c r="C457" s="39"/>
      <c r="D457" s="39"/>
      <c r="F457" s="8"/>
      <c r="G457" s="8"/>
      <c r="H457" s="8">
        <f t="shared" si="17"/>
        <v>4.3308675203093117E-3</v>
      </c>
      <c r="I457" s="8"/>
      <c r="J457" s="24"/>
      <c r="K457" s="17"/>
      <c r="L457" s="46"/>
      <c r="M457" s="8"/>
      <c r="N457" s="31">
        <f t="shared" si="18"/>
        <v>0</v>
      </c>
      <c r="O457" s="8"/>
      <c r="P457" s="13"/>
      <c r="Q457" s="13"/>
      <c r="R457" s="13"/>
      <c r="S457" s="13"/>
      <c r="T457" s="13"/>
      <c r="U457" s="13"/>
      <c r="V457" s="13"/>
      <c r="W457" s="13"/>
      <c r="X457" s="28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8"/>
    </row>
    <row r="458" spans="2:37" x14ac:dyDescent="0.2">
      <c r="B458" s="1"/>
      <c r="C458" s="39"/>
      <c r="D458" s="39"/>
      <c r="F458" s="8"/>
      <c r="G458" s="8"/>
      <c r="H458" s="8">
        <f t="shared" si="17"/>
        <v>4.3308675203093117E-3</v>
      </c>
      <c r="I458" s="8"/>
      <c r="J458" s="24"/>
      <c r="K458" s="17"/>
      <c r="L458" s="46"/>
      <c r="M458" s="8"/>
      <c r="N458" s="31">
        <f t="shared" si="18"/>
        <v>0</v>
      </c>
      <c r="O458" s="8"/>
      <c r="P458" s="13"/>
      <c r="Q458" s="13"/>
      <c r="R458" s="13"/>
      <c r="S458" s="13"/>
      <c r="T458" s="13"/>
      <c r="U458" s="13"/>
      <c r="V458" s="13"/>
      <c r="W458" s="13"/>
      <c r="X458" s="28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8"/>
    </row>
    <row r="459" spans="2:37" x14ac:dyDescent="0.2">
      <c r="B459" s="1"/>
      <c r="C459" s="39"/>
      <c r="D459" s="39"/>
      <c r="F459" s="8"/>
      <c r="G459" s="8"/>
      <c r="H459" s="8">
        <f t="shared" si="17"/>
        <v>4.3308675203093117E-3</v>
      </c>
      <c r="I459" s="8"/>
      <c r="J459" s="24"/>
      <c r="K459" s="17"/>
      <c r="L459" s="46"/>
      <c r="M459" s="8"/>
      <c r="N459" s="31">
        <f t="shared" si="18"/>
        <v>0</v>
      </c>
      <c r="O459" s="8"/>
      <c r="P459" s="13"/>
      <c r="Q459" s="13"/>
      <c r="R459" s="13"/>
      <c r="S459" s="13"/>
      <c r="T459" s="13"/>
      <c r="U459" s="13"/>
      <c r="V459" s="13"/>
      <c r="W459" s="13"/>
      <c r="X459" s="28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8"/>
    </row>
    <row r="460" spans="2:37" x14ac:dyDescent="0.2">
      <c r="B460" s="1"/>
      <c r="C460" s="39"/>
      <c r="D460" s="39"/>
      <c r="F460" s="8"/>
      <c r="G460" s="8"/>
      <c r="H460" s="8">
        <f t="shared" si="17"/>
        <v>4.3308675203093117E-3</v>
      </c>
      <c r="I460" s="8"/>
      <c r="J460" s="24"/>
      <c r="K460" s="17"/>
      <c r="L460" s="46"/>
      <c r="M460" s="8"/>
      <c r="N460" s="31">
        <f t="shared" si="18"/>
        <v>0</v>
      </c>
      <c r="O460" s="8"/>
      <c r="P460" s="13"/>
      <c r="Q460" s="13"/>
      <c r="R460" s="13"/>
      <c r="S460" s="13"/>
      <c r="T460" s="13"/>
      <c r="U460" s="13"/>
      <c r="V460" s="13"/>
      <c r="W460" s="13"/>
      <c r="X460" s="28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8"/>
    </row>
    <row r="461" spans="2:37" x14ac:dyDescent="0.2">
      <c r="F461" s="8"/>
      <c r="G461" s="8"/>
      <c r="H461" s="8">
        <f t="shared" si="17"/>
        <v>4.3308675203093117E-3</v>
      </c>
      <c r="I461" s="8"/>
      <c r="J461" s="24"/>
      <c r="K461" s="17"/>
      <c r="L461" s="46"/>
      <c r="M461" s="8"/>
      <c r="N461" s="31">
        <f t="shared" si="18"/>
        <v>0</v>
      </c>
      <c r="O461" s="8"/>
      <c r="P461" s="13"/>
      <c r="Q461" s="13"/>
      <c r="R461" s="13"/>
      <c r="S461" s="13"/>
      <c r="T461" s="13"/>
      <c r="U461" s="13"/>
      <c r="V461" s="13"/>
      <c r="W461" s="13"/>
      <c r="X461" s="28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8"/>
    </row>
    <row r="462" spans="2:37" x14ac:dyDescent="0.2">
      <c r="F462" s="8"/>
      <c r="G462" s="8"/>
      <c r="H462" s="8">
        <f t="shared" si="17"/>
        <v>4.3308675203093117E-3</v>
      </c>
      <c r="I462" s="8"/>
      <c r="J462" s="24"/>
      <c r="K462" s="17"/>
      <c r="L462" s="46"/>
      <c r="M462" s="8"/>
      <c r="N462" s="31">
        <f t="shared" si="18"/>
        <v>0</v>
      </c>
      <c r="O462" s="8"/>
      <c r="P462" s="13"/>
      <c r="Q462" s="13"/>
      <c r="R462" s="13"/>
      <c r="S462" s="13"/>
      <c r="T462" s="13"/>
      <c r="U462" s="13"/>
      <c r="V462" s="13"/>
      <c r="W462" s="13"/>
      <c r="X462" s="28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8"/>
    </row>
    <row r="463" spans="2:37" x14ac:dyDescent="0.2">
      <c r="C463" s="4"/>
      <c r="D463" s="4"/>
      <c r="F463" s="8"/>
      <c r="G463" s="8"/>
      <c r="H463" s="8">
        <f t="shared" si="17"/>
        <v>4.3308675203093117E-3</v>
      </c>
      <c r="I463" s="8"/>
      <c r="J463" s="24"/>
      <c r="K463" s="17"/>
      <c r="L463" s="46"/>
      <c r="M463" s="8"/>
      <c r="N463" s="31">
        <f t="shared" si="18"/>
        <v>0</v>
      </c>
      <c r="O463" s="8"/>
      <c r="P463" s="13"/>
      <c r="Q463" s="13"/>
      <c r="R463" s="13"/>
      <c r="S463" s="13"/>
      <c r="T463" s="13"/>
      <c r="U463" s="13"/>
      <c r="V463" s="13"/>
      <c r="W463" s="13"/>
      <c r="X463" s="28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8"/>
    </row>
    <row r="464" spans="2:37" x14ac:dyDescent="0.2">
      <c r="F464" s="8"/>
      <c r="G464" s="8"/>
      <c r="H464" s="8">
        <f t="shared" si="17"/>
        <v>4.3308675203093117E-3</v>
      </c>
      <c r="I464" s="8"/>
      <c r="J464" s="24"/>
      <c r="K464" s="17"/>
      <c r="L464" s="46"/>
      <c r="M464" s="8"/>
      <c r="N464" s="31">
        <f t="shared" si="18"/>
        <v>0</v>
      </c>
      <c r="O464" s="8"/>
      <c r="P464" s="13"/>
      <c r="Q464" s="13"/>
      <c r="R464" s="13"/>
      <c r="S464" s="13"/>
      <c r="T464" s="13"/>
      <c r="U464" s="13"/>
      <c r="V464" s="13"/>
      <c r="W464" s="13"/>
      <c r="X464" s="28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8"/>
    </row>
    <row r="465" spans="5:37" x14ac:dyDescent="0.2">
      <c r="F465" s="8"/>
      <c r="G465" s="8"/>
      <c r="H465" s="8">
        <f t="shared" si="17"/>
        <v>4.3308675203093117E-3</v>
      </c>
      <c r="I465" s="8"/>
      <c r="J465" s="24"/>
      <c r="K465" s="17"/>
      <c r="L465" s="46"/>
      <c r="M465" s="8"/>
      <c r="N465" s="31">
        <f t="shared" si="18"/>
        <v>0</v>
      </c>
      <c r="O465" s="8"/>
      <c r="P465" s="13"/>
      <c r="Q465" s="13"/>
      <c r="R465" s="13"/>
      <c r="S465" s="13"/>
      <c r="T465" s="13"/>
      <c r="U465" s="13"/>
      <c r="V465" s="13"/>
      <c r="W465" s="13"/>
      <c r="X465" s="28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8"/>
    </row>
    <row r="466" spans="5:37" s="21" customFormat="1" ht="13.5" thickBot="1" x14ac:dyDescent="0.25">
      <c r="E466" s="18"/>
      <c r="F466" s="18"/>
      <c r="G466" s="18"/>
      <c r="H466" s="18"/>
      <c r="I466" s="18"/>
      <c r="J466" s="25"/>
      <c r="K466" s="48"/>
      <c r="L466" s="49"/>
      <c r="M466" s="18"/>
      <c r="N466" s="40"/>
      <c r="O466" s="18"/>
      <c r="P466" s="19"/>
      <c r="Q466" s="19"/>
      <c r="R466" s="19"/>
      <c r="S466" s="19"/>
      <c r="T466" s="19"/>
      <c r="U466" s="19"/>
      <c r="V466" s="19"/>
      <c r="W466" s="19"/>
      <c r="X466" s="29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18"/>
    </row>
    <row r="467" spans="5:37" x14ac:dyDescent="0.2">
      <c r="F467" s="8"/>
      <c r="G467" s="8"/>
      <c r="H467" s="8"/>
      <c r="I467" s="8"/>
      <c r="J467" s="24"/>
      <c r="K467" s="17"/>
      <c r="L467" s="46"/>
      <c r="M467" s="8"/>
      <c r="N467" s="31"/>
      <c r="O467" s="8"/>
      <c r="P467" s="13"/>
      <c r="Q467" s="13"/>
      <c r="R467" s="13"/>
      <c r="S467" s="13"/>
      <c r="T467" s="13"/>
      <c r="U467" s="13"/>
      <c r="V467" s="13"/>
      <c r="W467" s="13"/>
      <c r="X467" s="28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8"/>
    </row>
    <row r="468" spans="5:37" x14ac:dyDescent="0.2">
      <c r="F468" s="8"/>
      <c r="G468" s="8"/>
      <c r="H468" s="8">
        <f>H465</f>
        <v>4.3308675203093117E-3</v>
      </c>
      <c r="I468" s="8"/>
      <c r="J468" s="24"/>
      <c r="K468" s="17"/>
      <c r="L468" s="46">
        <f>SUM(L7:L467)</f>
        <v>0</v>
      </c>
      <c r="M468" s="8"/>
      <c r="N468" s="31"/>
      <c r="O468" s="8"/>
      <c r="P468" s="13"/>
      <c r="Q468" s="13"/>
      <c r="R468" s="13"/>
      <c r="S468" s="13"/>
      <c r="T468" s="13"/>
      <c r="U468" s="13"/>
      <c r="V468" s="13"/>
      <c r="W468" s="13"/>
      <c r="X468" s="28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8"/>
    </row>
    <row r="469" spans="5:37" x14ac:dyDescent="0.2">
      <c r="F469" s="8"/>
      <c r="G469" s="8"/>
      <c r="H469" s="8"/>
      <c r="I469" s="8"/>
      <c r="J469" s="24"/>
      <c r="K469" s="17"/>
      <c r="L469" s="46"/>
      <c r="M469" s="8"/>
      <c r="N469" s="31"/>
      <c r="O469" s="8"/>
      <c r="P469" s="13"/>
      <c r="Q469" s="13"/>
      <c r="R469" s="13"/>
      <c r="S469" s="13"/>
      <c r="T469" s="13"/>
      <c r="U469" s="13"/>
      <c r="V469" s="13"/>
      <c r="W469" s="13"/>
      <c r="X469" s="28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8"/>
    </row>
    <row r="470" spans="5:37" x14ac:dyDescent="0.2">
      <c r="F470" s="8"/>
      <c r="G470" s="8"/>
      <c r="H470" s="8"/>
      <c r="I470" s="8"/>
      <c r="J470" s="24"/>
      <c r="K470" s="17"/>
      <c r="L470" s="46"/>
      <c r="M470" s="8"/>
      <c r="N470" s="31"/>
      <c r="O470" s="8"/>
      <c r="P470" s="13"/>
      <c r="Q470" s="13"/>
      <c r="R470" s="13"/>
      <c r="S470" s="13"/>
      <c r="T470" s="13"/>
      <c r="U470" s="13"/>
      <c r="V470" s="13"/>
      <c r="W470" s="13"/>
      <c r="X470" s="28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8"/>
    </row>
    <row r="471" spans="5:37" x14ac:dyDescent="0.2">
      <c r="F471" s="8"/>
      <c r="G471" s="8"/>
      <c r="H471" s="8"/>
      <c r="I471" s="8"/>
      <c r="J471" s="24"/>
      <c r="K471" s="17"/>
      <c r="L471" s="46"/>
      <c r="M471" s="8"/>
      <c r="N471" s="31"/>
      <c r="O471" s="8"/>
      <c r="P471" s="13"/>
      <c r="Q471" s="13"/>
      <c r="R471" s="13"/>
      <c r="S471" s="13"/>
      <c r="T471" s="13"/>
      <c r="U471" s="13"/>
      <c r="V471" s="13"/>
      <c r="W471" s="13"/>
      <c r="X471" s="28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8"/>
    </row>
    <row r="472" spans="5:37" x14ac:dyDescent="0.2">
      <c r="F472" s="8"/>
      <c r="G472" s="8"/>
      <c r="H472" s="8"/>
      <c r="I472" s="8"/>
      <c r="J472" s="24"/>
      <c r="K472" s="17"/>
      <c r="L472" s="46"/>
      <c r="M472" s="8"/>
      <c r="N472" s="31"/>
      <c r="O472" s="8"/>
      <c r="P472" s="13"/>
      <c r="Q472" s="13"/>
      <c r="R472" s="13"/>
      <c r="S472" s="13"/>
      <c r="T472" s="13"/>
      <c r="U472" s="13"/>
      <c r="V472" s="13"/>
      <c r="W472" s="13"/>
      <c r="X472" s="28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8"/>
    </row>
    <row r="473" spans="5:37" x14ac:dyDescent="0.2">
      <c r="F473" s="8"/>
      <c r="G473" s="8"/>
      <c r="H473" s="8"/>
      <c r="I473" s="8"/>
      <c r="J473" s="24"/>
      <c r="K473" s="17"/>
      <c r="L473" s="46"/>
      <c r="M473" s="8"/>
      <c r="N473" s="31"/>
      <c r="O473" s="8"/>
      <c r="P473" s="13"/>
      <c r="Q473" s="13"/>
      <c r="R473" s="13"/>
      <c r="S473" s="13"/>
      <c r="T473" s="13"/>
      <c r="U473" s="13"/>
      <c r="V473" s="13"/>
      <c r="W473" s="13"/>
      <c r="X473" s="28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8"/>
    </row>
    <row r="474" spans="5:37" x14ac:dyDescent="0.2">
      <c r="F474" s="8"/>
      <c r="G474" s="8"/>
      <c r="H474" s="8"/>
      <c r="I474" s="8"/>
      <c r="J474" s="24"/>
      <c r="K474" s="17"/>
      <c r="L474" s="46"/>
      <c r="M474" s="8"/>
      <c r="N474" s="31"/>
      <c r="O474" s="8"/>
      <c r="P474" s="13"/>
      <c r="Q474" s="13"/>
      <c r="R474" s="13"/>
      <c r="S474" s="13"/>
      <c r="T474" s="13"/>
      <c r="U474" s="13"/>
      <c r="V474" s="13"/>
      <c r="W474" s="13"/>
      <c r="X474" s="28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8"/>
    </row>
    <row r="475" spans="5:37" x14ac:dyDescent="0.2">
      <c r="F475" s="8"/>
      <c r="G475" s="8"/>
      <c r="H475" s="8"/>
      <c r="I475" s="8"/>
      <c r="J475" s="24"/>
      <c r="K475" s="17"/>
      <c r="L475" s="46"/>
      <c r="M475" s="8"/>
      <c r="N475" s="31"/>
      <c r="O475" s="8"/>
      <c r="P475" s="13"/>
      <c r="Q475" s="13"/>
      <c r="R475" s="13"/>
      <c r="S475" s="13"/>
      <c r="T475" s="13"/>
      <c r="U475" s="13"/>
      <c r="V475" s="13"/>
      <c r="W475" s="13"/>
      <c r="X475" s="28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8"/>
    </row>
    <row r="476" spans="5:37" x14ac:dyDescent="0.2">
      <c r="F476" s="8"/>
      <c r="G476" s="8"/>
      <c r="H476" s="8"/>
      <c r="I476" s="8"/>
      <c r="J476" s="24"/>
      <c r="K476" s="17"/>
      <c r="L476" s="46"/>
      <c r="M476" s="8"/>
      <c r="N476" s="31"/>
      <c r="O476" s="8"/>
      <c r="P476" s="13"/>
      <c r="Q476" s="13"/>
      <c r="R476" s="13"/>
      <c r="S476" s="13"/>
      <c r="T476" s="13"/>
      <c r="U476" s="13"/>
      <c r="V476" s="13"/>
      <c r="W476" s="13"/>
      <c r="X476" s="28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8"/>
    </row>
    <row r="477" spans="5:37" x14ac:dyDescent="0.2">
      <c r="F477" s="8"/>
      <c r="G477" s="8"/>
      <c r="H477" s="8"/>
      <c r="I477" s="8"/>
      <c r="J477" s="24"/>
      <c r="K477" s="17"/>
      <c r="L477" s="46"/>
      <c r="M477" s="8"/>
      <c r="N477" s="31"/>
      <c r="O477" s="8"/>
      <c r="P477" s="13"/>
      <c r="Q477" s="13"/>
      <c r="R477" s="13"/>
      <c r="S477" s="13"/>
      <c r="T477" s="13"/>
      <c r="U477" s="13"/>
      <c r="V477" s="13"/>
      <c r="W477" s="13"/>
      <c r="X477" s="28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8"/>
    </row>
    <row r="478" spans="5:37" x14ac:dyDescent="0.2">
      <c r="F478" s="8"/>
      <c r="G478" s="8"/>
      <c r="H478" s="8"/>
      <c r="I478" s="8"/>
      <c r="J478" s="24"/>
      <c r="K478" s="17"/>
      <c r="L478" s="46"/>
      <c r="M478" s="8"/>
      <c r="N478" s="31"/>
      <c r="O478" s="8"/>
      <c r="P478" s="13"/>
      <c r="Q478" s="13"/>
      <c r="R478" s="13"/>
      <c r="S478" s="13"/>
      <c r="T478" s="13"/>
      <c r="U478" s="13"/>
      <c r="V478" s="13"/>
      <c r="W478" s="13"/>
      <c r="X478" s="28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8"/>
    </row>
    <row r="479" spans="5:37" x14ac:dyDescent="0.2">
      <c r="F479" s="8"/>
      <c r="G479" s="8"/>
      <c r="H479" s="8"/>
      <c r="I479" s="8"/>
      <c r="J479" s="24"/>
      <c r="K479" s="17"/>
      <c r="L479" s="46"/>
      <c r="M479" s="8"/>
      <c r="N479" s="31"/>
      <c r="O479" s="8"/>
      <c r="P479" s="13"/>
      <c r="Q479" s="13"/>
      <c r="R479" s="13"/>
      <c r="S479" s="13"/>
      <c r="T479" s="13"/>
      <c r="U479" s="13"/>
      <c r="V479" s="13"/>
      <c r="W479" s="13"/>
      <c r="X479" s="28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8"/>
    </row>
    <row r="480" spans="5:37" x14ac:dyDescent="0.2">
      <c r="F480" s="8"/>
      <c r="G480" s="8"/>
      <c r="H480" s="8"/>
      <c r="I480" s="8"/>
      <c r="J480" s="24"/>
      <c r="K480" s="17"/>
      <c r="L480" s="46"/>
      <c r="M480" s="8"/>
      <c r="N480" s="31"/>
      <c r="O480" s="8"/>
      <c r="P480" s="13"/>
      <c r="Q480" s="13"/>
      <c r="R480" s="13"/>
      <c r="S480" s="13"/>
      <c r="T480" s="13"/>
      <c r="U480" s="13"/>
      <c r="V480" s="13"/>
      <c r="W480" s="13"/>
      <c r="X480" s="28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8"/>
    </row>
    <row r="481" spans="6:37" x14ac:dyDescent="0.2">
      <c r="F481" s="8"/>
      <c r="G481" s="8"/>
      <c r="H481" s="8"/>
      <c r="I481" s="8"/>
      <c r="J481" s="24"/>
      <c r="K481" s="17"/>
      <c r="L481" s="46"/>
      <c r="M481" s="8"/>
      <c r="N481" s="31"/>
      <c r="O481" s="8"/>
      <c r="P481" s="13"/>
      <c r="Q481" s="13"/>
      <c r="R481" s="13"/>
      <c r="S481" s="13"/>
      <c r="T481" s="13"/>
      <c r="U481" s="13"/>
      <c r="V481" s="13"/>
      <c r="W481" s="13"/>
      <c r="X481" s="28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8"/>
    </row>
    <row r="482" spans="6:37" x14ac:dyDescent="0.2">
      <c r="F482" s="8"/>
      <c r="G482" s="8"/>
      <c r="H482" s="8"/>
      <c r="I482" s="8"/>
      <c r="J482" s="24"/>
      <c r="K482" s="17"/>
      <c r="L482" s="46"/>
      <c r="M482" s="8"/>
      <c r="N482" s="31"/>
      <c r="O482" s="8"/>
      <c r="P482" s="13"/>
      <c r="Q482" s="13"/>
      <c r="R482" s="13"/>
      <c r="S482" s="13"/>
      <c r="T482" s="13"/>
      <c r="U482" s="13"/>
      <c r="V482" s="13"/>
      <c r="W482" s="13"/>
      <c r="X482" s="28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8"/>
    </row>
    <row r="483" spans="6:37" x14ac:dyDescent="0.2">
      <c r="F483" s="8"/>
      <c r="G483" s="8"/>
      <c r="H483" s="8"/>
      <c r="I483" s="8"/>
      <c r="J483" s="24"/>
      <c r="K483" s="17"/>
      <c r="L483" s="46"/>
      <c r="M483" s="8"/>
      <c r="N483" s="31"/>
      <c r="O483" s="8"/>
      <c r="P483" s="13"/>
      <c r="Q483" s="13"/>
      <c r="R483" s="13"/>
      <c r="S483" s="13"/>
      <c r="T483" s="13"/>
      <c r="U483" s="13"/>
      <c r="V483" s="13"/>
      <c r="W483" s="13"/>
      <c r="X483" s="28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8"/>
    </row>
    <row r="484" spans="6:37" x14ac:dyDescent="0.2">
      <c r="F484" s="8"/>
      <c r="G484" s="8"/>
      <c r="H484" s="8"/>
      <c r="I484" s="8"/>
      <c r="J484" s="24"/>
      <c r="K484" s="17"/>
      <c r="L484" s="46"/>
      <c r="M484" s="8"/>
      <c r="N484" s="31"/>
      <c r="O484" s="8"/>
      <c r="P484" s="13"/>
      <c r="Q484" s="13"/>
      <c r="R484" s="13"/>
      <c r="S484" s="13"/>
      <c r="T484" s="13"/>
      <c r="U484" s="13"/>
      <c r="V484" s="13"/>
      <c r="W484" s="13"/>
      <c r="X484" s="28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8"/>
    </row>
    <row r="485" spans="6:37" x14ac:dyDescent="0.2">
      <c r="F485" s="8"/>
      <c r="G485" s="8"/>
      <c r="H485" s="8"/>
      <c r="I485" s="8"/>
      <c r="J485" s="24"/>
      <c r="K485" s="17"/>
      <c r="L485" s="46"/>
      <c r="M485" s="8"/>
      <c r="N485" s="31"/>
      <c r="O485" s="8"/>
      <c r="P485" s="13"/>
      <c r="Q485" s="13"/>
      <c r="R485" s="13"/>
      <c r="S485" s="13"/>
      <c r="T485" s="13"/>
      <c r="U485" s="13"/>
      <c r="V485" s="13"/>
      <c r="W485" s="13"/>
      <c r="X485" s="28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8"/>
    </row>
    <row r="486" spans="6:37" x14ac:dyDescent="0.2">
      <c r="F486" s="8"/>
      <c r="G486" s="8"/>
      <c r="H486" s="8"/>
      <c r="I486" s="8"/>
      <c r="J486" s="24"/>
      <c r="K486" s="17"/>
      <c r="L486" s="46"/>
      <c r="M486" s="8"/>
      <c r="N486" s="31"/>
      <c r="O486" s="8"/>
      <c r="P486" s="13"/>
      <c r="Q486" s="13"/>
      <c r="R486" s="13"/>
      <c r="S486" s="13"/>
      <c r="T486" s="13"/>
      <c r="U486" s="13"/>
      <c r="V486" s="13"/>
      <c r="W486" s="13"/>
      <c r="X486" s="28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8"/>
    </row>
    <row r="487" spans="6:37" x14ac:dyDescent="0.2">
      <c r="F487" s="8"/>
      <c r="G487" s="8"/>
      <c r="H487" s="8"/>
      <c r="I487" s="8"/>
      <c r="J487" s="24"/>
      <c r="K487" s="17"/>
      <c r="L487" s="46"/>
      <c r="M487" s="8"/>
      <c r="N487" s="31"/>
      <c r="O487" s="8"/>
      <c r="P487" s="13"/>
      <c r="Q487" s="13"/>
      <c r="R487" s="13"/>
      <c r="S487" s="13"/>
      <c r="T487" s="13"/>
      <c r="U487" s="13"/>
      <c r="V487" s="13"/>
      <c r="W487" s="13"/>
      <c r="X487" s="28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8"/>
    </row>
    <row r="488" spans="6:37" x14ac:dyDescent="0.2">
      <c r="F488" s="8"/>
      <c r="G488" s="8"/>
      <c r="H488" s="8"/>
      <c r="I488" s="8"/>
      <c r="J488" s="24"/>
      <c r="K488" s="17"/>
      <c r="L488" s="46"/>
      <c r="M488" s="8"/>
      <c r="N488" s="31"/>
      <c r="O488" s="8"/>
      <c r="P488" s="13"/>
      <c r="Q488" s="13"/>
      <c r="R488" s="13"/>
      <c r="S488" s="13"/>
      <c r="T488" s="13"/>
      <c r="U488" s="13"/>
      <c r="V488" s="13"/>
      <c r="W488" s="13"/>
      <c r="X488" s="28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8"/>
    </row>
    <row r="489" spans="6:37" x14ac:dyDescent="0.2">
      <c r="F489" s="8"/>
      <c r="G489" s="8"/>
      <c r="H489" s="8"/>
      <c r="I489" s="8"/>
      <c r="J489" s="24"/>
      <c r="K489" s="17"/>
      <c r="L489" s="46"/>
      <c r="M489" s="8"/>
      <c r="N489" s="31"/>
      <c r="O489" s="8"/>
      <c r="P489" s="13"/>
      <c r="Q489" s="13"/>
      <c r="R489" s="13"/>
      <c r="S489" s="13"/>
      <c r="T489" s="13"/>
      <c r="U489" s="13"/>
      <c r="V489" s="13"/>
      <c r="W489" s="13"/>
      <c r="X489" s="28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8"/>
    </row>
    <row r="490" spans="6:37" x14ac:dyDescent="0.2">
      <c r="F490" s="8"/>
      <c r="G490" s="8"/>
      <c r="H490" s="8"/>
      <c r="I490" s="8"/>
      <c r="J490" s="24"/>
      <c r="K490" s="17"/>
      <c r="L490" s="46"/>
      <c r="M490" s="8"/>
      <c r="N490" s="31"/>
      <c r="O490" s="8"/>
      <c r="P490" s="13"/>
      <c r="Q490" s="13"/>
      <c r="R490" s="13"/>
      <c r="S490" s="13"/>
      <c r="T490" s="13"/>
      <c r="U490" s="13"/>
      <c r="V490" s="13"/>
      <c r="W490" s="13"/>
      <c r="X490" s="28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8"/>
    </row>
    <row r="491" spans="6:37" x14ac:dyDescent="0.2">
      <c r="F491" s="8"/>
      <c r="G491" s="8"/>
      <c r="H491" s="8"/>
      <c r="I491" s="8"/>
      <c r="J491" s="24"/>
      <c r="K491" s="17"/>
      <c r="L491" s="46"/>
      <c r="M491" s="8"/>
      <c r="N491" s="31"/>
      <c r="O491" s="8"/>
      <c r="P491" s="13"/>
      <c r="Q491" s="13"/>
      <c r="R491" s="13"/>
      <c r="S491" s="13"/>
      <c r="T491" s="13"/>
      <c r="U491" s="13"/>
      <c r="V491" s="13"/>
      <c r="W491" s="13"/>
      <c r="X491" s="28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8"/>
    </row>
    <row r="492" spans="6:37" x14ac:dyDescent="0.2">
      <c r="F492" s="8"/>
      <c r="G492" s="8"/>
      <c r="H492" s="8"/>
      <c r="I492" s="8"/>
      <c r="J492" s="24"/>
      <c r="K492" s="17"/>
      <c r="L492" s="46"/>
      <c r="M492" s="8"/>
      <c r="N492" s="31"/>
      <c r="O492" s="8"/>
      <c r="P492" s="13"/>
      <c r="Q492" s="13"/>
      <c r="R492" s="13"/>
      <c r="S492" s="13"/>
      <c r="T492" s="13"/>
      <c r="U492" s="13"/>
      <c r="V492" s="13"/>
      <c r="W492" s="13"/>
      <c r="X492" s="28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8"/>
    </row>
    <row r="493" spans="6:37" x14ac:dyDescent="0.2">
      <c r="F493" s="8"/>
      <c r="G493" s="8"/>
      <c r="H493" s="8"/>
      <c r="I493" s="8"/>
      <c r="J493" s="24"/>
      <c r="K493" s="17"/>
      <c r="L493" s="46"/>
      <c r="M493" s="8"/>
      <c r="N493" s="31"/>
      <c r="O493" s="8"/>
      <c r="P493" s="13"/>
      <c r="Q493" s="13"/>
      <c r="R493" s="13"/>
      <c r="S493" s="13"/>
      <c r="T493" s="13"/>
      <c r="U493" s="13"/>
      <c r="V493" s="13"/>
      <c r="W493" s="13"/>
      <c r="X493" s="28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8"/>
    </row>
    <row r="494" spans="6:37" x14ac:dyDescent="0.2">
      <c r="F494" s="8"/>
      <c r="G494" s="8"/>
      <c r="H494" s="8"/>
      <c r="I494" s="8"/>
      <c r="J494" s="24"/>
      <c r="K494" s="17"/>
      <c r="L494" s="46"/>
      <c r="M494" s="8"/>
      <c r="N494" s="31"/>
      <c r="O494" s="8"/>
      <c r="P494" s="13"/>
      <c r="Q494" s="13"/>
      <c r="R494" s="13"/>
      <c r="S494" s="13"/>
      <c r="T494" s="13"/>
      <c r="U494" s="13"/>
      <c r="V494" s="13"/>
      <c r="W494" s="13"/>
      <c r="X494" s="28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8"/>
    </row>
    <row r="495" spans="6:37" x14ac:dyDescent="0.2">
      <c r="F495" s="8"/>
      <c r="G495" s="8"/>
      <c r="H495" s="8"/>
      <c r="I495" s="8"/>
      <c r="J495" s="24"/>
      <c r="K495" s="17"/>
      <c r="L495" s="46"/>
      <c r="M495" s="8"/>
      <c r="N495" s="31"/>
      <c r="O495" s="8"/>
      <c r="P495" s="13"/>
      <c r="Q495" s="13"/>
      <c r="R495" s="13"/>
      <c r="S495" s="13"/>
      <c r="T495" s="13"/>
      <c r="U495" s="13"/>
      <c r="V495" s="13"/>
      <c r="W495" s="13"/>
      <c r="X495" s="28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8"/>
    </row>
    <row r="496" spans="6:37" x14ac:dyDescent="0.2">
      <c r="F496" s="8"/>
      <c r="G496" s="8"/>
      <c r="H496" s="8"/>
      <c r="I496" s="8"/>
      <c r="J496" s="24"/>
      <c r="K496" s="17"/>
      <c r="L496" s="46"/>
      <c r="M496" s="8"/>
      <c r="N496" s="31"/>
      <c r="O496" s="8"/>
      <c r="P496" s="13"/>
      <c r="Q496" s="13"/>
      <c r="R496" s="13"/>
      <c r="S496" s="13"/>
      <c r="T496" s="13"/>
      <c r="U496" s="13"/>
      <c r="V496" s="13"/>
      <c r="W496" s="13"/>
      <c r="X496" s="28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8"/>
    </row>
    <row r="497" spans="6:37" x14ac:dyDescent="0.2">
      <c r="F497" s="8"/>
      <c r="G497" s="8"/>
      <c r="H497" s="8"/>
      <c r="I497" s="8"/>
      <c r="J497" s="24"/>
      <c r="K497" s="17"/>
      <c r="L497" s="46"/>
      <c r="M497" s="8"/>
      <c r="N497" s="31"/>
      <c r="O497" s="8"/>
      <c r="P497" s="13"/>
      <c r="Q497" s="13"/>
      <c r="R497" s="13"/>
      <c r="S497" s="13"/>
      <c r="T497" s="13"/>
      <c r="U497" s="13"/>
      <c r="V497" s="13"/>
      <c r="W497" s="13"/>
      <c r="X497" s="28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8"/>
    </row>
    <row r="498" spans="6:37" x14ac:dyDescent="0.2">
      <c r="F498" s="8"/>
      <c r="G498" s="8"/>
      <c r="H498" s="8"/>
      <c r="I498" s="8"/>
      <c r="J498" s="24"/>
      <c r="K498" s="17"/>
      <c r="L498" s="46"/>
      <c r="M498" s="8"/>
      <c r="N498" s="31"/>
      <c r="O498" s="8"/>
      <c r="P498" s="13"/>
      <c r="Q498" s="13"/>
      <c r="R498" s="13"/>
      <c r="S498" s="13"/>
      <c r="T498" s="13"/>
      <c r="U498" s="13"/>
      <c r="V498" s="13"/>
      <c r="W498" s="13"/>
      <c r="X498" s="28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8"/>
    </row>
    <row r="499" spans="6:37" x14ac:dyDescent="0.2">
      <c r="F499" s="8"/>
      <c r="G499" s="8"/>
      <c r="H499" s="8"/>
      <c r="I499" s="8"/>
      <c r="J499" s="24"/>
      <c r="K499" s="17"/>
      <c r="L499" s="46"/>
      <c r="M499" s="8"/>
      <c r="N499" s="31"/>
      <c r="O499" s="8"/>
      <c r="P499" s="13"/>
      <c r="Q499" s="13"/>
      <c r="R499" s="13"/>
      <c r="S499" s="13"/>
      <c r="T499" s="13"/>
      <c r="U499" s="13"/>
      <c r="V499" s="13"/>
      <c r="W499" s="13"/>
      <c r="X499" s="28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8"/>
    </row>
    <row r="500" spans="6:37" x14ac:dyDescent="0.2">
      <c r="F500" s="8"/>
      <c r="G500" s="8"/>
      <c r="H500" s="8"/>
      <c r="I500" s="8"/>
      <c r="J500" s="24"/>
      <c r="K500" s="17"/>
      <c r="L500" s="46"/>
      <c r="M500" s="8"/>
      <c r="N500" s="31"/>
      <c r="O500" s="8"/>
      <c r="P500" s="13"/>
      <c r="Q500" s="13"/>
      <c r="R500" s="13"/>
      <c r="S500" s="13"/>
      <c r="T500" s="13"/>
      <c r="U500" s="13"/>
      <c r="V500" s="13"/>
      <c r="W500" s="13"/>
      <c r="X500" s="28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8"/>
    </row>
    <row r="501" spans="6:37" x14ac:dyDescent="0.2">
      <c r="F501" s="8"/>
      <c r="G501" s="8"/>
      <c r="H501" s="8"/>
      <c r="I501" s="8"/>
      <c r="J501" s="24"/>
      <c r="K501" s="17"/>
      <c r="L501" s="46"/>
      <c r="M501" s="8"/>
      <c r="N501" s="31"/>
      <c r="O501" s="8"/>
      <c r="P501" s="13"/>
      <c r="Q501" s="13"/>
      <c r="R501" s="13"/>
      <c r="S501" s="13"/>
      <c r="T501" s="13"/>
      <c r="U501" s="13"/>
      <c r="V501" s="13"/>
      <c r="W501" s="13"/>
      <c r="X501" s="28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8"/>
    </row>
    <row r="502" spans="6:37" x14ac:dyDescent="0.2">
      <c r="F502" s="8"/>
      <c r="G502" s="8"/>
      <c r="H502" s="8"/>
      <c r="I502" s="8"/>
      <c r="J502" s="24"/>
      <c r="K502" s="17"/>
      <c r="L502" s="46"/>
      <c r="M502" s="8"/>
      <c r="N502" s="31"/>
      <c r="O502" s="8"/>
      <c r="P502" s="13"/>
      <c r="Q502" s="13"/>
      <c r="R502" s="13"/>
      <c r="S502" s="13"/>
      <c r="T502" s="13"/>
      <c r="U502" s="13"/>
      <c r="V502" s="13"/>
      <c r="W502" s="13"/>
      <c r="X502" s="28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8"/>
    </row>
    <row r="503" spans="6:37" x14ac:dyDescent="0.2">
      <c r="F503" s="8"/>
      <c r="G503" s="8"/>
      <c r="H503" s="8"/>
      <c r="I503" s="8"/>
      <c r="J503" s="24"/>
      <c r="K503" s="17"/>
      <c r="L503" s="46"/>
      <c r="M503" s="8"/>
      <c r="N503" s="31"/>
      <c r="O503" s="8"/>
      <c r="P503" s="13"/>
      <c r="Q503" s="13"/>
      <c r="R503" s="13"/>
      <c r="S503" s="13"/>
      <c r="T503" s="13"/>
      <c r="U503" s="13"/>
      <c r="V503" s="13"/>
      <c r="W503" s="13"/>
      <c r="X503" s="28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8"/>
    </row>
    <row r="504" spans="6:37" x14ac:dyDescent="0.2">
      <c r="F504" s="8"/>
      <c r="G504" s="8"/>
      <c r="H504" s="8"/>
      <c r="I504" s="8"/>
      <c r="J504" s="24"/>
      <c r="K504" s="17"/>
      <c r="L504" s="46"/>
      <c r="M504" s="8"/>
      <c r="N504" s="31"/>
      <c r="O504" s="8"/>
      <c r="P504" s="13"/>
      <c r="Q504" s="13"/>
      <c r="R504" s="13"/>
      <c r="S504" s="13"/>
      <c r="T504" s="13"/>
      <c r="U504" s="13"/>
      <c r="V504" s="13"/>
      <c r="W504" s="13"/>
      <c r="X504" s="28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8"/>
    </row>
    <row r="505" spans="6:37" x14ac:dyDescent="0.2">
      <c r="F505" s="8"/>
      <c r="G505" s="8"/>
      <c r="H505" s="8"/>
      <c r="I505" s="8"/>
      <c r="J505" s="24"/>
      <c r="K505" s="17"/>
      <c r="L505" s="46"/>
      <c r="M505" s="8"/>
      <c r="N505" s="31"/>
      <c r="O505" s="8"/>
      <c r="P505" s="13"/>
      <c r="Q505" s="13"/>
      <c r="R505" s="13"/>
      <c r="S505" s="13"/>
      <c r="T505" s="13"/>
      <c r="U505" s="13"/>
      <c r="V505" s="13"/>
      <c r="W505" s="13"/>
      <c r="X505" s="28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8"/>
    </row>
    <row r="506" spans="6:37" x14ac:dyDescent="0.2">
      <c r="F506" s="8"/>
      <c r="G506" s="8"/>
      <c r="H506" s="8"/>
      <c r="I506" s="8"/>
      <c r="J506" s="24"/>
      <c r="K506" s="17"/>
      <c r="L506" s="46"/>
      <c r="M506" s="8"/>
      <c r="N506" s="31"/>
      <c r="O506" s="8"/>
      <c r="P506" s="13"/>
      <c r="Q506" s="13"/>
      <c r="R506" s="13"/>
      <c r="S506" s="13"/>
      <c r="T506" s="13"/>
      <c r="U506" s="13"/>
      <c r="V506" s="13"/>
      <c r="W506" s="13"/>
      <c r="X506" s="28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8"/>
    </row>
    <row r="507" spans="6:37" x14ac:dyDescent="0.2">
      <c r="F507" s="8"/>
      <c r="G507" s="8"/>
      <c r="H507" s="8"/>
      <c r="I507" s="8"/>
      <c r="J507" s="24"/>
      <c r="K507" s="17"/>
      <c r="L507" s="46"/>
      <c r="M507" s="8"/>
      <c r="N507" s="31"/>
      <c r="O507" s="8"/>
      <c r="P507" s="13"/>
      <c r="Q507" s="13"/>
      <c r="R507" s="13"/>
      <c r="S507" s="13"/>
      <c r="T507" s="13"/>
      <c r="U507" s="13"/>
      <c r="V507" s="13"/>
      <c r="W507" s="13"/>
      <c r="X507" s="28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8"/>
    </row>
    <row r="508" spans="6:37" x14ac:dyDescent="0.2">
      <c r="F508" s="8"/>
      <c r="G508" s="8"/>
      <c r="H508" s="8"/>
      <c r="I508" s="8"/>
      <c r="J508" s="24"/>
      <c r="K508" s="17"/>
      <c r="L508" s="46"/>
      <c r="M508" s="8"/>
      <c r="N508" s="31"/>
      <c r="O508" s="8"/>
      <c r="P508" s="13"/>
      <c r="Q508" s="13"/>
      <c r="R508" s="13"/>
      <c r="S508" s="13"/>
      <c r="T508" s="13"/>
      <c r="U508" s="13"/>
      <c r="V508" s="13"/>
      <c r="W508" s="13"/>
      <c r="X508" s="28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8"/>
    </row>
    <row r="509" spans="6:37" x14ac:dyDescent="0.2">
      <c r="F509" s="8"/>
      <c r="G509" s="8"/>
      <c r="H509" s="8"/>
      <c r="I509" s="8"/>
      <c r="J509" s="24"/>
      <c r="K509" s="17"/>
      <c r="L509" s="46"/>
      <c r="M509" s="8"/>
      <c r="N509" s="31"/>
      <c r="O509" s="8"/>
      <c r="P509" s="13"/>
      <c r="Q509" s="13"/>
      <c r="R509" s="13"/>
      <c r="S509" s="13"/>
      <c r="T509" s="13"/>
      <c r="U509" s="13"/>
      <c r="V509" s="13"/>
      <c r="W509" s="13"/>
      <c r="X509" s="28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8"/>
    </row>
    <row r="510" spans="6:37" x14ac:dyDescent="0.2">
      <c r="F510" s="8"/>
      <c r="G510" s="8"/>
      <c r="H510" s="8"/>
      <c r="I510" s="8"/>
      <c r="J510" s="24"/>
      <c r="K510" s="17"/>
      <c r="L510" s="46"/>
      <c r="M510" s="8"/>
      <c r="N510" s="31"/>
      <c r="O510" s="8"/>
      <c r="P510" s="13"/>
      <c r="Q510" s="13"/>
      <c r="R510" s="13"/>
      <c r="S510" s="13"/>
      <c r="T510" s="13"/>
      <c r="U510" s="13"/>
      <c r="V510" s="13"/>
      <c r="W510" s="13"/>
      <c r="X510" s="28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8"/>
    </row>
    <row r="511" spans="6:37" x14ac:dyDescent="0.2">
      <c r="F511" s="8"/>
      <c r="G511" s="8"/>
      <c r="H511" s="8"/>
      <c r="I511" s="8"/>
      <c r="J511" s="24"/>
      <c r="K511" s="17"/>
      <c r="L511" s="46"/>
      <c r="M511" s="8"/>
      <c r="N511" s="31"/>
      <c r="O511" s="8"/>
      <c r="P511" s="13"/>
      <c r="Q511" s="13"/>
      <c r="R511" s="13"/>
      <c r="S511" s="13"/>
      <c r="T511" s="13"/>
      <c r="U511" s="13"/>
      <c r="V511" s="13"/>
      <c r="W511" s="13"/>
      <c r="X511" s="28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8"/>
    </row>
    <row r="512" spans="6:37" x14ac:dyDescent="0.2">
      <c r="F512" s="8"/>
      <c r="G512" s="8"/>
      <c r="H512" s="8"/>
      <c r="I512" s="8"/>
      <c r="J512" s="24"/>
      <c r="K512" s="17"/>
      <c r="L512" s="46"/>
      <c r="M512" s="8"/>
      <c r="N512" s="31"/>
      <c r="O512" s="8"/>
      <c r="P512" s="13"/>
      <c r="Q512" s="13"/>
      <c r="R512" s="13"/>
      <c r="S512" s="13"/>
      <c r="T512" s="13"/>
      <c r="U512" s="13"/>
      <c r="V512" s="13"/>
      <c r="W512" s="13"/>
      <c r="X512" s="28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8"/>
    </row>
    <row r="513" spans="6:37" x14ac:dyDescent="0.2">
      <c r="F513" s="8"/>
      <c r="G513" s="8"/>
      <c r="H513" s="8"/>
      <c r="I513" s="8"/>
      <c r="J513" s="24"/>
      <c r="K513" s="17"/>
      <c r="L513" s="46"/>
      <c r="M513" s="8"/>
      <c r="N513" s="31"/>
      <c r="O513" s="8"/>
      <c r="P513" s="13"/>
      <c r="Q513" s="13"/>
      <c r="R513" s="13"/>
      <c r="S513" s="13"/>
      <c r="T513" s="13"/>
      <c r="U513" s="13"/>
      <c r="V513" s="13"/>
      <c r="W513" s="13"/>
      <c r="X513" s="28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8"/>
    </row>
    <row r="514" spans="6:37" x14ac:dyDescent="0.2">
      <c r="F514" s="8"/>
      <c r="G514" s="8"/>
      <c r="H514" s="8"/>
      <c r="I514" s="8"/>
      <c r="J514" s="24"/>
      <c r="K514" s="17"/>
      <c r="L514" s="46"/>
      <c r="M514" s="8"/>
      <c r="N514" s="31"/>
      <c r="O514" s="8"/>
      <c r="P514" s="13"/>
      <c r="Q514" s="13"/>
      <c r="R514" s="13"/>
      <c r="S514" s="13"/>
      <c r="T514" s="13"/>
      <c r="U514" s="13"/>
      <c r="V514" s="13"/>
      <c r="W514" s="13"/>
      <c r="X514" s="28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8"/>
    </row>
    <row r="515" spans="6:37" x14ac:dyDescent="0.2">
      <c r="F515" s="8"/>
      <c r="G515" s="8"/>
      <c r="H515" s="8"/>
      <c r="I515" s="8"/>
      <c r="J515" s="24"/>
      <c r="K515" s="17"/>
      <c r="L515" s="46"/>
      <c r="M515" s="8"/>
      <c r="N515" s="31"/>
      <c r="O515" s="8"/>
      <c r="P515" s="13"/>
      <c r="Q515" s="13"/>
      <c r="R515" s="13"/>
      <c r="S515" s="13"/>
      <c r="T515" s="13"/>
      <c r="U515" s="13"/>
      <c r="V515" s="13"/>
      <c r="W515" s="13"/>
      <c r="X515" s="28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8"/>
    </row>
    <row r="516" spans="6:37" x14ac:dyDescent="0.2">
      <c r="F516" s="8"/>
      <c r="G516" s="8"/>
      <c r="H516" s="8"/>
      <c r="I516" s="8"/>
      <c r="J516" s="24"/>
      <c r="K516" s="17"/>
      <c r="L516" s="46"/>
      <c r="M516" s="8"/>
      <c r="N516" s="31"/>
      <c r="O516" s="8"/>
      <c r="P516" s="13"/>
      <c r="Q516" s="13"/>
      <c r="R516" s="13"/>
      <c r="S516" s="13"/>
      <c r="T516" s="13"/>
      <c r="U516" s="13"/>
      <c r="V516" s="13"/>
      <c r="W516" s="13"/>
      <c r="X516" s="28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8"/>
    </row>
    <row r="517" spans="6:37" x14ac:dyDescent="0.2">
      <c r="F517" s="8"/>
      <c r="G517" s="8"/>
      <c r="H517" s="8"/>
      <c r="I517" s="8"/>
      <c r="J517" s="24"/>
      <c r="K517" s="17"/>
      <c r="L517" s="46"/>
      <c r="M517" s="8"/>
      <c r="N517" s="31"/>
      <c r="O517" s="8"/>
      <c r="P517" s="13"/>
      <c r="Q517" s="13"/>
      <c r="R517" s="13"/>
      <c r="S517" s="13"/>
      <c r="T517" s="13"/>
      <c r="U517" s="13"/>
      <c r="V517" s="13"/>
      <c r="W517" s="13"/>
      <c r="X517" s="28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8"/>
    </row>
    <row r="518" spans="6:37" x14ac:dyDescent="0.2">
      <c r="F518" s="8"/>
      <c r="G518" s="8"/>
      <c r="H518" s="8"/>
      <c r="I518" s="8"/>
      <c r="J518" s="24"/>
      <c r="K518" s="17"/>
      <c r="L518" s="46"/>
      <c r="M518" s="8"/>
      <c r="N518" s="31"/>
      <c r="O518" s="8"/>
      <c r="P518" s="13"/>
      <c r="Q518" s="13"/>
      <c r="R518" s="13"/>
      <c r="S518" s="13"/>
      <c r="T518" s="13"/>
      <c r="U518" s="13"/>
      <c r="V518" s="13"/>
      <c r="W518" s="13"/>
      <c r="X518" s="28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8"/>
    </row>
    <row r="519" spans="6:37" x14ac:dyDescent="0.2">
      <c r="F519" s="8"/>
      <c r="G519" s="8"/>
      <c r="H519" s="8"/>
      <c r="I519" s="8"/>
      <c r="J519" s="24"/>
      <c r="K519" s="17"/>
      <c r="L519" s="46"/>
      <c r="M519" s="8"/>
      <c r="N519" s="31"/>
      <c r="O519" s="8"/>
      <c r="P519" s="13"/>
      <c r="Q519" s="13"/>
      <c r="R519" s="13"/>
      <c r="S519" s="13"/>
      <c r="T519" s="13"/>
      <c r="U519" s="13"/>
      <c r="V519" s="13"/>
      <c r="W519" s="13"/>
      <c r="X519" s="28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8"/>
    </row>
    <row r="520" spans="6:37" x14ac:dyDescent="0.2">
      <c r="F520" s="8"/>
      <c r="G520" s="8"/>
      <c r="H520" s="8"/>
      <c r="I520" s="8"/>
      <c r="J520" s="24"/>
      <c r="K520" s="17"/>
      <c r="L520" s="46"/>
      <c r="M520" s="8"/>
      <c r="N520" s="31"/>
      <c r="O520" s="8"/>
      <c r="P520" s="13"/>
      <c r="Q520" s="13"/>
      <c r="R520" s="13"/>
      <c r="S520" s="13"/>
      <c r="T520" s="13"/>
      <c r="U520" s="13"/>
      <c r="V520" s="13"/>
      <c r="W520" s="13"/>
      <c r="X520" s="28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8"/>
    </row>
    <row r="521" spans="6:37" x14ac:dyDescent="0.2">
      <c r="F521" s="8"/>
      <c r="G521" s="8"/>
      <c r="H521" s="8"/>
      <c r="I521" s="8"/>
      <c r="J521" s="24"/>
      <c r="K521" s="17"/>
      <c r="L521" s="46"/>
      <c r="M521" s="8"/>
      <c r="N521" s="31"/>
      <c r="O521" s="8"/>
      <c r="P521" s="13"/>
      <c r="Q521" s="13"/>
      <c r="R521" s="13"/>
      <c r="S521" s="13"/>
      <c r="T521" s="13"/>
      <c r="U521" s="13"/>
      <c r="V521" s="13"/>
      <c r="W521" s="13"/>
      <c r="X521" s="28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8"/>
    </row>
    <row r="522" spans="6:37" x14ac:dyDescent="0.2">
      <c r="F522" s="8"/>
      <c r="G522" s="8"/>
      <c r="H522" s="8"/>
      <c r="I522" s="8"/>
      <c r="J522" s="24"/>
      <c r="K522" s="17"/>
      <c r="L522" s="46"/>
      <c r="M522" s="8"/>
      <c r="N522" s="31"/>
      <c r="O522" s="8"/>
      <c r="P522" s="13"/>
      <c r="Q522" s="13"/>
      <c r="R522" s="13"/>
      <c r="S522" s="13"/>
      <c r="T522" s="13"/>
      <c r="U522" s="13"/>
      <c r="V522" s="13"/>
      <c r="W522" s="13"/>
      <c r="X522" s="28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8"/>
    </row>
    <row r="523" spans="6:37" x14ac:dyDescent="0.2">
      <c r="F523" s="8"/>
      <c r="G523" s="8"/>
      <c r="H523" s="8"/>
      <c r="I523" s="8"/>
      <c r="J523" s="24"/>
      <c r="K523" s="17"/>
      <c r="L523" s="46"/>
      <c r="M523" s="8"/>
      <c r="N523" s="31"/>
      <c r="O523" s="8"/>
      <c r="P523" s="13"/>
      <c r="Q523" s="13"/>
      <c r="R523" s="13"/>
      <c r="S523" s="13"/>
      <c r="T523" s="13"/>
      <c r="U523" s="13"/>
      <c r="V523" s="13"/>
      <c r="W523" s="13"/>
      <c r="X523" s="28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8"/>
    </row>
    <row r="524" spans="6:37" x14ac:dyDescent="0.2">
      <c r="F524" s="8"/>
      <c r="G524" s="8"/>
      <c r="H524" s="8"/>
      <c r="I524" s="8"/>
      <c r="J524" s="24"/>
      <c r="K524" s="17"/>
      <c r="L524" s="46"/>
      <c r="M524" s="8"/>
      <c r="N524" s="31"/>
      <c r="O524" s="8"/>
      <c r="P524" s="13"/>
      <c r="Q524" s="13"/>
      <c r="R524" s="13"/>
      <c r="S524" s="13"/>
      <c r="T524" s="13"/>
      <c r="U524" s="13"/>
      <c r="V524" s="13"/>
      <c r="W524" s="13"/>
      <c r="X524" s="28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8"/>
    </row>
    <row r="525" spans="6:37" x14ac:dyDescent="0.2">
      <c r="F525" s="8"/>
      <c r="G525" s="8"/>
      <c r="H525" s="8"/>
      <c r="I525" s="8"/>
      <c r="J525" s="24"/>
      <c r="K525" s="17"/>
      <c r="L525" s="46"/>
      <c r="M525" s="8"/>
      <c r="N525" s="31"/>
      <c r="O525" s="8"/>
      <c r="P525" s="13"/>
      <c r="Q525" s="13"/>
      <c r="R525" s="13"/>
      <c r="S525" s="13"/>
      <c r="T525" s="13"/>
      <c r="U525" s="13"/>
      <c r="V525" s="13"/>
      <c r="W525" s="13"/>
      <c r="X525" s="28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8"/>
    </row>
    <row r="526" spans="6:37" x14ac:dyDescent="0.2">
      <c r="F526" s="8"/>
      <c r="G526" s="8"/>
      <c r="H526" s="8"/>
      <c r="I526" s="8"/>
      <c r="J526" s="24"/>
      <c r="K526" s="17"/>
      <c r="L526" s="46"/>
      <c r="M526" s="8"/>
      <c r="N526" s="31"/>
      <c r="O526" s="8"/>
      <c r="P526" s="13"/>
      <c r="Q526" s="13"/>
      <c r="R526" s="13"/>
      <c r="S526" s="13"/>
      <c r="T526" s="13"/>
      <c r="U526" s="13"/>
      <c r="V526" s="13"/>
      <c r="W526" s="13"/>
      <c r="X526" s="28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8"/>
    </row>
    <row r="527" spans="6:37" x14ac:dyDescent="0.2">
      <c r="F527" s="8"/>
      <c r="G527" s="8"/>
      <c r="H527" s="8"/>
      <c r="I527" s="8"/>
      <c r="J527" s="24"/>
      <c r="K527" s="17"/>
      <c r="L527" s="46"/>
      <c r="M527" s="8"/>
      <c r="N527" s="31"/>
      <c r="O527" s="8"/>
      <c r="P527" s="13"/>
      <c r="Q527" s="13"/>
      <c r="R527" s="13"/>
      <c r="S527" s="13"/>
      <c r="T527" s="13"/>
      <c r="U527" s="13"/>
      <c r="V527" s="13"/>
      <c r="W527" s="13"/>
      <c r="X527" s="28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8"/>
    </row>
    <row r="528" spans="6:37" x14ac:dyDescent="0.2">
      <c r="F528" s="8"/>
      <c r="G528" s="8"/>
      <c r="H528" s="8"/>
      <c r="I528" s="8"/>
      <c r="J528" s="24"/>
      <c r="K528" s="17"/>
      <c r="L528" s="46"/>
      <c r="M528" s="8"/>
      <c r="N528" s="31"/>
      <c r="O528" s="8"/>
      <c r="P528" s="13"/>
      <c r="Q528" s="13"/>
      <c r="R528" s="13"/>
      <c r="S528" s="13"/>
      <c r="T528" s="13"/>
      <c r="U528" s="13"/>
      <c r="V528" s="13"/>
      <c r="W528" s="13"/>
      <c r="X528" s="28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8"/>
    </row>
    <row r="529" spans="6:37" x14ac:dyDescent="0.2">
      <c r="F529" s="8"/>
      <c r="G529" s="8"/>
      <c r="H529" s="8"/>
      <c r="I529" s="8"/>
      <c r="J529" s="24"/>
      <c r="K529" s="17"/>
      <c r="L529" s="46"/>
      <c r="M529" s="8"/>
      <c r="N529" s="31"/>
      <c r="O529" s="8"/>
      <c r="P529" s="13"/>
      <c r="Q529" s="13"/>
      <c r="R529" s="13"/>
      <c r="S529" s="13"/>
      <c r="T529" s="13"/>
      <c r="U529" s="13"/>
      <c r="V529" s="13"/>
      <c r="W529" s="13"/>
      <c r="X529" s="28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8"/>
    </row>
    <row r="530" spans="6:37" x14ac:dyDescent="0.2">
      <c r="F530" s="8"/>
      <c r="G530" s="8"/>
      <c r="H530" s="8"/>
      <c r="I530" s="8"/>
      <c r="J530" s="24"/>
      <c r="K530" s="17"/>
      <c r="L530" s="46"/>
      <c r="M530" s="8"/>
      <c r="N530" s="31"/>
      <c r="O530" s="8"/>
      <c r="P530" s="13"/>
      <c r="Q530" s="13"/>
      <c r="R530" s="13"/>
      <c r="S530" s="13"/>
      <c r="T530" s="13"/>
      <c r="U530" s="13"/>
      <c r="V530" s="13"/>
      <c r="W530" s="13"/>
      <c r="X530" s="28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8"/>
    </row>
    <row r="531" spans="6:37" x14ac:dyDescent="0.2">
      <c r="F531" s="8"/>
      <c r="G531" s="8"/>
      <c r="H531" s="8"/>
      <c r="I531" s="8"/>
      <c r="J531" s="24"/>
      <c r="K531" s="17"/>
      <c r="L531" s="46"/>
      <c r="M531" s="8"/>
      <c r="N531" s="31"/>
      <c r="O531" s="8"/>
      <c r="P531" s="13"/>
      <c r="Q531" s="13"/>
      <c r="R531" s="13"/>
      <c r="S531" s="13"/>
      <c r="T531" s="13"/>
      <c r="U531" s="13"/>
      <c r="V531" s="13"/>
      <c r="W531" s="13"/>
      <c r="X531" s="28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8"/>
    </row>
    <row r="532" spans="6:37" x14ac:dyDescent="0.2">
      <c r="F532" s="8"/>
      <c r="G532" s="8"/>
      <c r="H532" s="8"/>
      <c r="I532" s="8"/>
      <c r="J532" s="24"/>
      <c r="K532" s="17"/>
      <c r="L532" s="46"/>
      <c r="M532" s="8"/>
      <c r="N532" s="31"/>
      <c r="O532" s="8"/>
      <c r="P532" s="13"/>
      <c r="Q532" s="13"/>
      <c r="R532" s="13"/>
      <c r="S532" s="13"/>
      <c r="T532" s="13"/>
      <c r="U532" s="13"/>
      <c r="V532" s="13"/>
      <c r="W532" s="13"/>
      <c r="X532" s="28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8"/>
    </row>
    <row r="533" spans="6:37" x14ac:dyDescent="0.2">
      <c r="F533" s="8"/>
      <c r="G533" s="8"/>
      <c r="H533" s="8"/>
      <c r="I533" s="8"/>
      <c r="J533" s="24"/>
      <c r="K533" s="17"/>
      <c r="L533" s="46"/>
      <c r="M533" s="8"/>
      <c r="N533" s="31"/>
      <c r="O533" s="8"/>
      <c r="P533" s="13"/>
      <c r="Q533" s="13"/>
      <c r="R533" s="13"/>
      <c r="S533" s="13"/>
      <c r="T533" s="13"/>
      <c r="U533" s="13"/>
      <c r="V533" s="13"/>
      <c r="W533" s="13"/>
      <c r="X533" s="28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8"/>
    </row>
    <row r="534" spans="6:37" x14ac:dyDescent="0.2">
      <c r="F534" s="8"/>
      <c r="G534" s="8"/>
      <c r="H534" s="8"/>
      <c r="I534" s="8"/>
      <c r="J534" s="24"/>
      <c r="K534" s="17"/>
      <c r="L534" s="46"/>
      <c r="M534" s="8"/>
      <c r="N534" s="31"/>
      <c r="O534" s="8"/>
      <c r="P534" s="13"/>
      <c r="Q534" s="13"/>
      <c r="R534" s="13"/>
      <c r="S534" s="13"/>
      <c r="T534" s="13"/>
      <c r="U534" s="13"/>
      <c r="V534" s="13"/>
      <c r="W534" s="13"/>
      <c r="X534" s="28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8"/>
    </row>
    <row r="535" spans="6:37" x14ac:dyDescent="0.2">
      <c r="F535" s="8"/>
      <c r="G535" s="8"/>
      <c r="H535" s="8"/>
      <c r="I535" s="8"/>
      <c r="J535" s="24"/>
      <c r="K535" s="17"/>
      <c r="L535" s="46"/>
      <c r="M535" s="8"/>
      <c r="N535" s="31"/>
      <c r="O535" s="8"/>
      <c r="P535" s="13"/>
      <c r="Q535" s="13"/>
      <c r="R535" s="13"/>
      <c r="S535" s="13"/>
      <c r="T535" s="13"/>
      <c r="U535" s="13"/>
      <c r="V535" s="13"/>
      <c r="W535" s="13"/>
      <c r="X535" s="28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8"/>
    </row>
    <row r="536" spans="6:37" x14ac:dyDescent="0.2">
      <c r="F536" s="8"/>
      <c r="G536" s="8"/>
      <c r="H536" s="8"/>
      <c r="I536" s="8"/>
      <c r="J536" s="24"/>
      <c r="K536" s="17"/>
      <c r="L536" s="46"/>
      <c r="M536" s="8"/>
      <c r="N536" s="31"/>
      <c r="O536" s="8"/>
      <c r="P536" s="13"/>
      <c r="Q536" s="13"/>
      <c r="R536" s="13"/>
      <c r="S536" s="13"/>
      <c r="T536" s="13"/>
      <c r="U536" s="13"/>
      <c r="V536" s="13"/>
      <c r="W536" s="13"/>
      <c r="X536" s="28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8"/>
    </row>
    <row r="537" spans="6:37" x14ac:dyDescent="0.2">
      <c r="F537" s="8"/>
      <c r="G537" s="8"/>
      <c r="H537" s="8"/>
      <c r="I537" s="8"/>
      <c r="J537" s="24"/>
      <c r="K537" s="17"/>
      <c r="L537" s="46"/>
      <c r="M537" s="8"/>
      <c r="N537" s="31"/>
      <c r="O537" s="8"/>
      <c r="P537" s="13"/>
      <c r="Q537" s="13"/>
      <c r="R537" s="13"/>
      <c r="S537" s="13"/>
      <c r="T537" s="13"/>
      <c r="U537" s="13"/>
      <c r="V537" s="13"/>
      <c r="W537" s="13"/>
      <c r="X537" s="28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8"/>
    </row>
    <row r="538" spans="6:37" x14ac:dyDescent="0.2">
      <c r="F538" s="8"/>
      <c r="G538" s="8"/>
      <c r="H538" s="8"/>
      <c r="I538" s="8"/>
      <c r="J538" s="24"/>
      <c r="K538" s="17"/>
      <c r="L538" s="46"/>
      <c r="M538" s="8"/>
      <c r="N538" s="31"/>
      <c r="O538" s="8"/>
      <c r="P538" s="13"/>
      <c r="Q538" s="13"/>
      <c r="R538" s="13"/>
      <c r="S538" s="13"/>
      <c r="T538" s="13"/>
      <c r="U538" s="13"/>
      <c r="V538" s="13"/>
      <c r="W538" s="13"/>
      <c r="X538" s="28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8"/>
    </row>
    <row r="539" spans="6:37" x14ac:dyDescent="0.2">
      <c r="F539" s="8"/>
      <c r="G539" s="8"/>
      <c r="H539" s="8"/>
      <c r="I539" s="8"/>
      <c r="J539" s="24"/>
      <c r="K539" s="17"/>
      <c r="L539" s="46"/>
      <c r="M539" s="8"/>
      <c r="N539" s="31"/>
      <c r="O539" s="8"/>
      <c r="P539" s="13"/>
      <c r="Q539" s="13"/>
      <c r="R539" s="13"/>
      <c r="S539" s="13"/>
      <c r="T539" s="13"/>
      <c r="U539" s="13"/>
      <c r="V539" s="13"/>
      <c r="W539" s="13"/>
      <c r="X539" s="28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8"/>
    </row>
    <row r="540" spans="6:37" x14ac:dyDescent="0.2">
      <c r="F540" s="8"/>
      <c r="G540" s="8"/>
      <c r="H540" s="8"/>
      <c r="I540" s="8"/>
      <c r="J540" s="24"/>
      <c r="K540" s="17"/>
      <c r="L540" s="46"/>
      <c r="M540" s="8"/>
      <c r="N540" s="31"/>
      <c r="O540" s="8"/>
      <c r="P540" s="13"/>
      <c r="Q540" s="13"/>
      <c r="R540" s="13"/>
      <c r="S540" s="13"/>
      <c r="T540" s="13"/>
      <c r="U540" s="13"/>
      <c r="V540" s="13"/>
      <c r="W540" s="13"/>
      <c r="X540" s="28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8"/>
    </row>
    <row r="541" spans="6:37" x14ac:dyDescent="0.2">
      <c r="F541" s="8"/>
      <c r="G541" s="8"/>
      <c r="H541" s="8"/>
      <c r="I541" s="8"/>
      <c r="J541" s="24"/>
      <c r="K541" s="17"/>
      <c r="L541" s="46"/>
      <c r="M541" s="8"/>
      <c r="N541" s="31"/>
      <c r="O541" s="8"/>
      <c r="P541" s="13"/>
      <c r="Q541" s="13"/>
      <c r="R541" s="13"/>
      <c r="S541" s="13"/>
      <c r="T541" s="13"/>
      <c r="U541" s="13"/>
      <c r="V541" s="13"/>
      <c r="W541" s="13"/>
      <c r="X541" s="28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8"/>
    </row>
    <row r="542" spans="6:37" x14ac:dyDescent="0.2">
      <c r="F542" s="8"/>
      <c r="G542" s="8"/>
      <c r="H542" s="8"/>
      <c r="I542" s="8"/>
      <c r="J542" s="24"/>
      <c r="K542" s="17"/>
      <c r="L542" s="46"/>
      <c r="M542" s="8"/>
      <c r="N542" s="31"/>
      <c r="O542" s="8"/>
      <c r="P542" s="13"/>
      <c r="Q542" s="13"/>
      <c r="R542" s="13"/>
      <c r="S542" s="13"/>
      <c r="T542" s="13"/>
      <c r="U542" s="13"/>
      <c r="V542" s="13"/>
      <c r="W542" s="13"/>
      <c r="X542" s="28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8"/>
    </row>
    <row r="543" spans="6:37" x14ac:dyDescent="0.2">
      <c r="F543" s="8"/>
      <c r="G543" s="8"/>
      <c r="H543" s="8"/>
      <c r="I543" s="8"/>
      <c r="J543" s="24"/>
      <c r="K543" s="17"/>
      <c r="L543" s="46"/>
      <c r="M543" s="8"/>
      <c r="N543" s="31"/>
      <c r="O543" s="8"/>
      <c r="P543" s="13"/>
      <c r="Q543" s="13"/>
      <c r="R543" s="13"/>
      <c r="S543" s="13"/>
      <c r="T543" s="13"/>
      <c r="U543" s="13"/>
      <c r="V543" s="13"/>
      <c r="W543" s="13"/>
      <c r="X543" s="28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8"/>
    </row>
    <row r="544" spans="6:37" x14ac:dyDescent="0.2">
      <c r="F544" s="8"/>
      <c r="G544" s="8"/>
      <c r="H544" s="8"/>
      <c r="I544" s="8"/>
      <c r="J544" s="24"/>
      <c r="K544" s="17"/>
      <c r="L544" s="46"/>
      <c r="M544" s="8"/>
      <c r="N544" s="31"/>
      <c r="O544" s="8"/>
      <c r="P544" s="13"/>
      <c r="Q544" s="13"/>
      <c r="R544" s="13"/>
      <c r="S544" s="13"/>
      <c r="T544" s="13"/>
      <c r="U544" s="13"/>
      <c r="V544" s="13"/>
      <c r="W544" s="13"/>
      <c r="X544" s="28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8"/>
    </row>
    <row r="545" spans="6:37" x14ac:dyDescent="0.2">
      <c r="F545" s="8"/>
      <c r="G545" s="8"/>
      <c r="H545" s="8"/>
      <c r="I545" s="8"/>
      <c r="J545" s="24"/>
      <c r="K545" s="17"/>
      <c r="L545" s="46"/>
      <c r="M545" s="8"/>
      <c r="N545" s="31"/>
      <c r="O545" s="8"/>
      <c r="P545" s="13"/>
      <c r="Q545" s="13"/>
      <c r="R545" s="13"/>
      <c r="S545" s="13"/>
      <c r="T545" s="13"/>
      <c r="U545" s="13"/>
      <c r="V545" s="13"/>
      <c r="W545" s="13"/>
      <c r="X545" s="28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8"/>
    </row>
    <row r="546" spans="6:37" x14ac:dyDescent="0.2">
      <c r="F546" s="8"/>
      <c r="G546" s="8"/>
      <c r="H546" s="8"/>
      <c r="I546" s="8"/>
      <c r="J546" s="24"/>
      <c r="K546" s="17"/>
      <c r="L546" s="46"/>
      <c r="M546" s="8"/>
      <c r="N546" s="31"/>
      <c r="O546" s="8"/>
      <c r="P546" s="13"/>
      <c r="Q546" s="13"/>
      <c r="R546" s="13"/>
      <c r="S546" s="13"/>
      <c r="T546" s="13"/>
      <c r="U546" s="13"/>
      <c r="V546" s="13"/>
      <c r="W546" s="13"/>
      <c r="X546" s="28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8"/>
    </row>
    <row r="547" spans="6:37" x14ac:dyDescent="0.2">
      <c r="F547" s="8"/>
      <c r="G547" s="8"/>
      <c r="H547" s="8"/>
      <c r="I547" s="8"/>
      <c r="J547" s="24"/>
      <c r="K547" s="17"/>
      <c r="L547" s="46"/>
      <c r="M547" s="8"/>
      <c r="N547" s="31"/>
      <c r="O547" s="8"/>
      <c r="P547" s="13"/>
      <c r="Q547" s="13"/>
      <c r="R547" s="13"/>
      <c r="S547" s="13"/>
      <c r="T547" s="13"/>
      <c r="U547" s="13"/>
      <c r="V547" s="13"/>
      <c r="W547" s="13"/>
      <c r="X547" s="28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8"/>
    </row>
    <row r="548" spans="6:37" x14ac:dyDescent="0.2">
      <c r="F548" s="8"/>
      <c r="G548" s="8"/>
      <c r="H548" s="8"/>
      <c r="I548" s="8"/>
      <c r="J548" s="24"/>
      <c r="K548" s="17"/>
      <c r="L548" s="46"/>
      <c r="M548" s="8"/>
      <c r="N548" s="31"/>
      <c r="O548" s="8"/>
      <c r="P548" s="13"/>
      <c r="Q548" s="13"/>
      <c r="R548" s="13"/>
      <c r="S548" s="13"/>
      <c r="T548" s="13"/>
      <c r="U548" s="13"/>
      <c r="V548" s="13"/>
      <c r="W548" s="13"/>
      <c r="X548" s="28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8"/>
    </row>
    <row r="549" spans="6:37" x14ac:dyDescent="0.2">
      <c r="F549" s="8"/>
      <c r="G549" s="8"/>
      <c r="H549" s="8"/>
      <c r="I549" s="8"/>
      <c r="J549" s="24"/>
      <c r="K549" s="17"/>
      <c r="L549" s="46"/>
      <c r="M549" s="8"/>
      <c r="N549" s="31"/>
      <c r="O549" s="8"/>
      <c r="P549" s="13"/>
      <c r="Q549" s="13"/>
      <c r="R549" s="13"/>
      <c r="S549" s="13"/>
      <c r="T549" s="13"/>
      <c r="U549" s="13"/>
      <c r="V549" s="13"/>
      <c r="W549" s="13"/>
      <c r="X549" s="28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8"/>
    </row>
    <row r="550" spans="6:37" x14ac:dyDescent="0.2">
      <c r="F550" s="8"/>
      <c r="G550" s="8"/>
      <c r="H550" s="8"/>
      <c r="I550" s="8"/>
      <c r="J550" s="24"/>
      <c r="K550" s="17"/>
      <c r="L550" s="46"/>
      <c r="M550" s="8"/>
      <c r="N550" s="31"/>
      <c r="O550" s="8"/>
      <c r="P550" s="13"/>
      <c r="Q550" s="13"/>
      <c r="R550" s="13"/>
      <c r="S550" s="13"/>
      <c r="T550" s="13"/>
      <c r="U550" s="13"/>
      <c r="V550" s="13"/>
      <c r="W550" s="13"/>
      <c r="X550" s="28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8"/>
    </row>
    <row r="551" spans="6:37" x14ac:dyDescent="0.2">
      <c r="F551" s="8"/>
      <c r="G551" s="8"/>
      <c r="H551" s="8"/>
      <c r="I551" s="8"/>
      <c r="J551" s="24"/>
      <c r="K551" s="17"/>
      <c r="L551" s="46"/>
      <c r="M551" s="8"/>
      <c r="N551" s="31"/>
      <c r="O551" s="8"/>
      <c r="P551" s="13"/>
      <c r="Q551" s="13"/>
      <c r="R551" s="13"/>
      <c r="S551" s="13"/>
      <c r="T551" s="13"/>
      <c r="U551" s="13"/>
      <c r="V551" s="13"/>
      <c r="W551" s="13"/>
      <c r="X551" s="28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8"/>
    </row>
    <row r="552" spans="6:37" x14ac:dyDescent="0.2">
      <c r="F552" s="8"/>
      <c r="G552" s="8"/>
      <c r="H552" s="8"/>
      <c r="I552" s="8"/>
      <c r="J552" s="24"/>
      <c r="K552" s="17"/>
      <c r="L552" s="46"/>
      <c r="M552" s="8"/>
      <c r="N552" s="31"/>
      <c r="O552" s="8"/>
      <c r="P552" s="13"/>
      <c r="Q552" s="13"/>
      <c r="R552" s="13"/>
      <c r="S552" s="13"/>
      <c r="T552" s="13"/>
      <c r="U552" s="13"/>
      <c r="V552" s="13"/>
      <c r="W552" s="13"/>
      <c r="X552" s="28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8"/>
    </row>
    <row r="553" spans="6:37" x14ac:dyDescent="0.2">
      <c r="F553" s="8"/>
      <c r="G553" s="8"/>
      <c r="H553" s="8"/>
      <c r="I553" s="8"/>
      <c r="J553" s="24"/>
      <c r="K553" s="17"/>
      <c r="L553" s="46"/>
      <c r="M553" s="8"/>
      <c r="N553" s="31"/>
      <c r="O553" s="8"/>
      <c r="P553" s="13"/>
      <c r="Q553" s="13"/>
      <c r="R553" s="13"/>
      <c r="S553" s="13"/>
      <c r="T553" s="13"/>
      <c r="U553" s="13"/>
      <c r="V553" s="13"/>
      <c r="W553" s="13"/>
      <c r="X553" s="28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8"/>
    </row>
    <row r="554" spans="6:37" x14ac:dyDescent="0.2">
      <c r="F554" s="8"/>
      <c r="G554" s="8"/>
      <c r="H554" s="8"/>
      <c r="I554" s="8"/>
      <c r="J554" s="24"/>
      <c r="K554" s="17"/>
      <c r="L554" s="46"/>
      <c r="M554" s="8"/>
      <c r="N554" s="31"/>
      <c r="O554" s="8"/>
      <c r="P554" s="13"/>
      <c r="Q554" s="13"/>
      <c r="R554" s="13"/>
      <c r="S554" s="13"/>
      <c r="T554" s="13"/>
      <c r="U554" s="13"/>
      <c r="V554" s="13"/>
      <c r="W554" s="13"/>
      <c r="X554" s="28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8"/>
    </row>
    <row r="555" spans="6:37" x14ac:dyDescent="0.2">
      <c r="F555" s="8"/>
      <c r="G555" s="8"/>
      <c r="H555" s="8"/>
      <c r="I555" s="8"/>
      <c r="J555" s="24"/>
      <c r="K555" s="17"/>
      <c r="L555" s="46"/>
      <c r="M555" s="8"/>
      <c r="N555" s="31"/>
      <c r="O555" s="8"/>
      <c r="P555" s="13"/>
      <c r="Q555" s="13"/>
      <c r="R555" s="13"/>
      <c r="S555" s="13"/>
      <c r="T555" s="13"/>
      <c r="U555" s="13"/>
      <c r="V555" s="13"/>
      <c r="W555" s="13"/>
      <c r="X555" s="28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8"/>
    </row>
    <row r="556" spans="6:37" x14ac:dyDescent="0.2">
      <c r="F556" s="8"/>
      <c r="G556" s="8"/>
      <c r="H556" s="8"/>
      <c r="I556" s="8"/>
      <c r="J556" s="24"/>
      <c r="K556" s="17"/>
      <c r="L556" s="46"/>
      <c r="M556" s="8"/>
      <c r="N556" s="31"/>
      <c r="O556" s="8"/>
      <c r="P556" s="13"/>
      <c r="Q556" s="13"/>
      <c r="R556" s="13"/>
      <c r="S556" s="13"/>
      <c r="T556" s="13"/>
      <c r="U556" s="13"/>
      <c r="V556" s="13"/>
      <c r="W556" s="13"/>
      <c r="X556" s="28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8"/>
    </row>
    <row r="557" spans="6:37" x14ac:dyDescent="0.2">
      <c r="F557" s="8"/>
      <c r="G557" s="8"/>
      <c r="H557" s="8"/>
      <c r="I557" s="8"/>
      <c r="J557" s="24"/>
      <c r="K557" s="17"/>
      <c r="L557" s="46"/>
      <c r="M557" s="8"/>
      <c r="N557" s="31"/>
      <c r="O557" s="8"/>
      <c r="P557" s="13"/>
      <c r="Q557" s="13"/>
      <c r="R557" s="13"/>
      <c r="S557" s="13"/>
      <c r="T557" s="13"/>
      <c r="U557" s="13"/>
      <c r="V557" s="13"/>
      <c r="W557" s="13"/>
      <c r="X557" s="28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8"/>
    </row>
    <row r="558" spans="6:37" x14ac:dyDescent="0.2">
      <c r="F558" s="8"/>
      <c r="G558" s="8"/>
      <c r="H558" s="8"/>
      <c r="I558" s="8"/>
      <c r="J558" s="24"/>
      <c r="K558" s="17"/>
      <c r="L558" s="46"/>
      <c r="M558" s="8"/>
      <c r="N558" s="31"/>
      <c r="O558" s="8"/>
      <c r="P558" s="13"/>
      <c r="Q558" s="13"/>
      <c r="R558" s="13"/>
      <c r="S558" s="13"/>
      <c r="T558" s="13"/>
      <c r="U558" s="13"/>
      <c r="V558" s="13"/>
      <c r="W558" s="13"/>
      <c r="X558" s="28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8"/>
    </row>
    <row r="559" spans="6:37" x14ac:dyDescent="0.2">
      <c r="F559" s="8"/>
      <c r="G559" s="8"/>
      <c r="H559" s="8"/>
      <c r="I559" s="8"/>
      <c r="J559" s="24"/>
      <c r="K559" s="17"/>
      <c r="L559" s="46"/>
      <c r="M559" s="8"/>
      <c r="N559" s="31"/>
      <c r="O559" s="8"/>
      <c r="P559" s="13"/>
      <c r="Q559" s="13"/>
      <c r="R559" s="13"/>
      <c r="S559" s="13"/>
      <c r="T559" s="13"/>
      <c r="U559" s="13"/>
      <c r="V559" s="13"/>
      <c r="W559" s="13"/>
      <c r="X559" s="28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8"/>
    </row>
    <row r="560" spans="6:37" x14ac:dyDescent="0.2">
      <c r="F560" s="8"/>
      <c r="G560" s="8"/>
      <c r="H560" s="8"/>
      <c r="I560" s="8"/>
      <c r="J560" s="24"/>
      <c r="K560" s="17"/>
      <c r="L560" s="46"/>
      <c r="M560" s="8"/>
      <c r="N560" s="31"/>
      <c r="O560" s="8"/>
      <c r="P560" s="13"/>
      <c r="Q560" s="13"/>
      <c r="R560" s="13"/>
      <c r="S560" s="13"/>
      <c r="T560" s="13"/>
      <c r="U560" s="13"/>
      <c r="V560" s="13"/>
      <c r="W560" s="13"/>
      <c r="X560" s="28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8"/>
    </row>
    <row r="561" spans="6:37" x14ac:dyDescent="0.2">
      <c r="F561" s="8"/>
      <c r="G561" s="8"/>
      <c r="H561" s="8"/>
      <c r="I561" s="8"/>
      <c r="J561" s="24"/>
      <c r="K561" s="17"/>
      <c r="L561" s="46"/>
      <c r="M561" s="8"/>
      <c r="N561" s="31"/>
      <c r="O561" s="8"/>
      <c r="P561" s="13"/>
      <c r="Q561" s="13"/>
      <c r="R561" s="13"/>
      <c r="S561" s="13"/>
      <c r="T561" s="13"/>
      <c r="U561" s="13"/>
      <c r="V561" s="13"/>
      <c r="W561" s="13"/>
      <c r="X561" s="28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8"/>
    </row>
    <row r="562" spans="6:37" x14ac:dyDescent="0.2">
      <c r="F562" s="8"/>
      <c r="G562" s="8"/>
      <c r="H562" s="8"/>
      <c r="I562" s="8"/>
      <c r="J562" s="24"/>
      <c r="K562" s="17"/>
      <c r="L562" s="46"/>
      <c r="M562" s="8"/>
      <c r="N562" s="31"/>
      <c r="O562" s="8"/>
      <c r="P562" s="13"/>
      <c r="Q562" s="13"/>
      <c r="R562" s="13"/>
      <c r="S562" s="13"/>
      <c r="T562" s="13"/>
      <c r="U562" s="13"/>
      <c r="V562" s="13"/>
      <c r="W562" s="13"/>
      <c r="X562" s="28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8"/>
    </row>
    <row r="563" spans="6:37" x14ac:dyDescent="0.2">
      <c r="F563" s="8"/>
      <c r="G563" s="8"/>
      <c r="H563" s="8"/>
      <c r="I563" s="8"/>
      <c r="J563" s="24"/>
      <c r="K563" s="17"/>
      <c r="L563" s="46"/>
      <c r="M563" s="8"/>
      <c r="N563" s="31"/>
      <c r="O563" s="8"/>
      <c r="P563" s="13"/>
      <c r="Q563" s="13"/>
      <c r="R563" s="13"/>
      <c r="S563" s="13"/>
      <c r="T563" s="13"/>
      <c r="U563" s="13"/>
      <c r="V563" s="13"/>
      <c r="W563" s="13"/>
      <c r="X563" s="28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8"/>
    </row>
    <row r="564" spans="6:37" x14ac:dyDescent="0.2">
      <c r="F564" s="8"/>
      <c r="G564" s="8"/>
      <c r="H564" s="8"/>
      <c r="I564" s="8"/>
      <c r="J564" s="24"/>
      <c r="K564" s="17"/>
      <c r="L564" s="46"/>
      <c r="M564" s="8"/>
      <c r="N564" s="31"/>
      <c r="O564" s="8"/>
      <c r="P564" s="13"/>
      <c r="Q564" s="13"/>
      <c r="R564" s="13"/>
      <c r="S564" s="13"/>
      <c r="T564" s="13"/>
      <c r="U564" s="13"/>
      <c r="V564" s="13"/>
      <c r="W564" s="13"/>
      <c r="X564" s="28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8"/>
    </row>
    <row r="565" spans="6:37" x14ac:dyDescent="0.2">
      <c r="F565" s="8"/>
      <c r="G565" s="8"/>
      <c r="H565" s="8"/>
      <c r="I565" s="8"/>
      <c r="J565" s="24"/>
      <c r="K565" s="17"/>
      <c r="L565" s="46"/>
      <c r="M565" s="8"/>
      <c r="N565" s="31"/>
      <c r="O565" s="8"/>
      <c r="P565" s="13"/>
      <c r="Q565" s="13"/>
      <c r="R565" s="13"/>
      <c r="S565" s="13"/>
      <c r="T565" s="13"/>
      <c r="U565" s="13"/>
      <c r="V565" s="13"/>
      <c r="W565" s="13"/>
      <c r="X565" s="28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8"/>
    </row>
    <row r="566" spans="6:37" x14ac:dyDescent="0.2">
      <c r="F566" s="8"/>
      <c r="G566" s="8"/>
      <c r="H566" s="8"/>
      <c r="I566" s="8"/>
      <c r="J566" s="24"/>
      <c r="K566" s="17"/>
      <c r="L566" s="46"/>
      <c r="M566" s="8"/>
      <c r="N566" s="31"/>
      <c r="O566" s="8"/>
      <c r="P566" s="13"/>
      <c r="Q566" s="13"/>
      <c r="R566" s="13"/>
      <c r="S566" s="13"/>
      <c r="T566" s="13"/>
      <c r="U566" s="13"/>
      <c r="V566" s="13"/>
      <c r="W566" s="13"/>
      <c r="X566" s="28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8"/>
    </row>
    <row r="567" spans="6:37" x14ac:dyDescent="0.2">
      <c r="F567" s="8"/>
      <c r="G567" s="8"/>
      <c r="H567" s="8"/>
      <c r="I567" s="8"/>
      <c r="J567" s="24"/>
      <c r="K567" s="17"/>
      <c r="L567" s="46"/>
      <c r="M567" s="8"/>
      <c r="N567" s="31"/>
      <c r="O567" s="8"/>
      <c r="P567" s="13"/>
      <c r="Q567" s="13"/>
      <c r="R567" s="13"/>
      <c r="S567" s="13"/>
      <c r="T567" s="13"/>
      <c r="U567" s="13"/>
      <c r="V567" s="13"/>
      <c r="W567" s="13"/>
      <c r="X567" s="28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8"/>
    </row>
    <row r="568" spans="6:37" x14ac:dyDescent="0.2">
      <c r="F568" s="8"/>
      <c r="G568" s="8"/>
      <c r="H568" s="8"/>
      <c r="I568" s="8"/>
      <c r="J568" s="24"/>
      <c r="K568" s="17"/>
      <c r="L568" s="46"/>
      <c r="M568" s="8"/>
      <c r="N568" s="31"/>
      <c r="O568" s="8"/>
      <c r="P568" s="13"/>
      <c r="Q568" s="13"/>
      <c r="R568" s="13"/>
      <c r="S568" s="13"/>
      <c r="T568" s="13"/>
      <c r="U568" s="13"/>
      <c r="V568" s="13"/>
      <c r="W568" s="13"/>
      <c r="X568" s="28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8"/>
    </row>
    <row r="569" spans="6:37" x14ac:dyDescent="0.2">
      <c r="F569" s="8"/>
      <c r="G569" s="8"/>
      <c r="H569" s="8"/>
      <c r="I569" s="8"/>
      <c r="J569" s="24"/>
      <c r="K569" s="17"/>
      <c r="L569" s="46"/>
      <c r="M569" s="8"/>
      <c r="N569" s="31"/>
      <c r="O569" s="8"/>
      <c r="P569" s="13"/>
      <c r="Q569" s="13"/>
      <c r="R569" s="13"/>
      <c r="S569" s="13"/>
      <c r="T569" s="13"/>
      <c r="U569" s="13"/>
      <c r="V569" s="13"/>
      <c r="W569" s="13"/>
      <c r="X569" s="28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8"/>
    </row>
    <row r="570" spans="6:37" x14ac:dyDescent="0.2">
      <c r="F570" s="8"/>
      <c r="G570" s="8"/>
      <c r="H570" s="8"/>
      <c r="I570" s="8"/>
      <c r="J570" s="24"/>
      <c r="K570" s="17"/>
      <c r="L570" s="46"/>
      <c r="M570" s="8"/>
      <c r="N570" s="31"/>
      <c r="O570" s="8"/>
      <c r="P570" s="13"/>
      <c r="Q570" s="13"/>
      <c r="R570" s="13"/>
      <c r="S570" s="13"/>
      <c r="T570" s="13"/>
      <c r="U570" s="13"/>
      <c r="V570" s="13"/>
      <c r="W570" s="13"/>
      <c r="X570" s="28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8"/>
    </row>
    <row r="571" spans="6:37" x14ac:dyDescent="0.2">
      <c r="F571" s="8"/>
      <c r="G571" s="8"/>
      <c r="H571" s="8"/>
      <c r="I571" s="8"/>
      <c r="J571" s="24"/>
      <c r="K571" s="17"/>
      <c r="L571" s="46"/>
      <c r="M571" s="8"/>
      <c r="N571" s="31"/>
      <c r="O571" s="8"/>
      <c r="P571" s="13"/>
      <c r="Q571" s="13"/>
      <c r="R571" s="13"/>
      <c r="S571" s="13"/>
      <c r="T571" s="13"/>
      <c r="U571" s="13"/>
      <c r="V571" s="13"/>
      <c r="W571" s="13"/>
      <c r="X571" s="28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8"/>
    </row>
    <row r="572" spans="6:37" x14ac:dyDescent="0.2">
      <c r="F572" s="8"/>
      <c r="G572" s="8"/>
      <c r="H572" s="8"/>
      <c r="I572" s="8"/>
      <c r="J572" s="24"/>
      <c r="K572" s="17"/>
      <c r="L572" s="46"/>
      <c r="M572" s="8"/>
      <c r="N572" s="31"/>
      <c r="O572" s="8"/>
      <c r="P572" s="13"/>
      <c r="Q572" s="13"/>
      <c r="R572" s="13"/>
      <c r="S572" s="13"/>
      <c r="T572" s="13"/>
      <c r="U572" s="13"/>
      <c r="V572" s="13"/>
      <c r="W572" s="13"/>
      <c r="X572" s="28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8"/>
    </row>
    <row r="573" spans="6:37" x14ac:dyDescent="0.2">
      <c r="F573" s="8"/>
      <c r="G573" s="8"/>
      <c r="H573" s="8"/>
      <c r="I573" s="8"/>
      <c r="J573" s="24"/>
      <c r="K573" s="17"/>
      <c r="L573" s="46"/>
      <c r="M573" s="8"/>
      <c r="N573" s="31"/>
      <c r="O573" s="8"/>
      <c r="P573" s="13"/>
      <c r="Q573" s="13"/>
      <c r="R573" s="13"/>
      <c r="S573" s="13"/>
      <c r="T573" s="13"/>
      <c r="U573" s="13"/>
      <c r="V573" s="13"/>
      <c r="W573" s="13"/>
      <c r="X573" s="28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8"/>
    </row>
    <row r="574" spans="6:37" x14ac:dyDescent="0.2">
      <c r="F574" s="8"/>
      <c r="G574" s="8"/>
      <c r="H574" s="8"/>
      <c r="I574" s="8"/>
      <c r="J574" s="24"/>
      <c r="K574" s="17"/>
      <c r="L574" s="46"/>
      <c r="M574" s="8"/>
      <c r="N574" s="31"/>
      <c r="O574" s="8"/>
      <c r="P574" s="13"/>
      <c r="Q574" s="13"/>
      <c r="R574" s="13"/>
      <c r="S574" s="13"/>
      <c r="T574" s="13"/>
      <c r="U574" s="13"/>
      <c r="V574" s="13"/>
      <c r="W574" s="13"/>
      <c r="X574" s="28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8"/>
    </row>
    <row r="575" spans="6:37" x14ac:dyDescent="0.2">
      <c r="F575" s="8"/>
      <c r="G575" s="8"/>
      <c r="H575" s="8"/>
      <c r="I575" s="8"/>
      <c r="J575" s="24"/>
      <c r="K575" s="17"/>
      <c r="L575" s="46"/>
      <c r="M575" s="8"/>
      <c r="N575" s="31"/>
      <c r="O575" s="8"/>
      <c r="P575" s="13"/>
      <c r="Q575" s="13"/>
      <c r="R575" s="13"/>
      <c r="S575" s="13"/>
      <c r="T575" s="13"/>
      <c r="U575" s="13"/>
      <c r="V575" s="13"/>
      <c r="W575" s="13"/>
      <c r="X575" s="28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8"/>
    </row>
    <row r="576" spans="6:37" x14ac:dyDescent="0.2">
      <c r="F576" s="8"/>
      <c r="G576" s="8"/>
      <c r="H576" s="8"/>
      <c r="I576" s="8"/>
      <c r="J576" s="24"/>
      <c r="K576" s="17"/>
      <c r="L576" s="46"/>
      <c r="M576" s="8"/>
      <c r="N576" s="31"/>
      <c r="O576" s="8"/>
      <c r="P576" s="13"/>
      <c r="Q576" s="13"/>
      <c r="R576" s="13"/>
      <c r="S576" s="13"/>
      <c r="T576" s="13"/>
      <c r="U576" s="13"/>
      <c r="V576" s="13"/>
      <c r="W576" s="13"/>
      <c r="X576" s="28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8"/>
    </row>
    <row r="577" spans="6:37" x14ac:dyDescent="0.2">
      <c r="F577" s="8"/>
      <c r="G577" s="8"/>
      <c r="H577" s="8"/>
      <c r="I577" s="8"/>
      <c r="J577" s="24"/>
      <c r="K577" s="17"/>
      <c r="L577" s="46"/>
      <c r="M577" s="8"/>
      <c r="N577" s="31"/>
      <c r="O577" s="8"/>
      <c r="P577" s="13"/>
      <c r="Q577" s="13"/>
      <c r="R577" s="13"/>
      <c r="S577" s="13"/>
      <c r="T577" s="13"/>
      <c r="U577" s="13"/>
      <c r="V577" s="13"/>
      <c r="W577" s="13"/>
      <c r="X577" s="28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8"/>
    </row>
    <row r="578" spans="6:37" x14ac:dyDescent="0.2">
      <c r="F578" s="8"/>
      <c r="G578" s="8"/>
      <c r="H578" s="8"/>
      <c r="I578" s="8"/>
      <c r="J578" s="24"/>
      <c r="K578" s="17"/>
      <c r="L578" s="46"/>
      <c r="M578" s="8"/>
      <c r="N578" s="31"/>
      <c r="O578" s="8"/>
      <c r="P578" s="13"/>
      <c r="Q578" s="13"/>
      <c r="R578" s="13"/>
      <c r="S578" s="13"/>
      <c r="T578" s="13"/>
      <c r="U578" s="13"/>
      <c r="V578" s="13"/>
      <c r="W578" s="13"/>
      <c r="X578" s="28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8"/>
    </row>
    <row r="579" spans="6:37" x14ac:dyDescent="0.2">
      <c r="F579" s="8"/>
      <c r="G579" s="8"/>
      <c r="H579" s="8"/>
      <c r="I579" s="8"/>
      <c r="J579" s="24"/>
      <c r="K579" s="17"/>
      <c r="L579" s="46"/>
      <c r="M579" s="8"/>
      <c r="N579" s="31"/>
      <c r="O579" s="8"/>
      <c r="P579" s="13"/>
      <c r="Q579" s="13"/>
      <c r="R579" s="13"/>
      <c r="S579" s="13"/>
      <c r="T579" s="13"/>
      <c r="U579" s="13"/>
      <c r="V579" s="13"/>
      <c r="W579" s="13"/>
      <c r="X579" s="28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8"/>
    </row>
    <row r="580" spans="6:37" x14ac:dyDescent="0.2">
      <c r="F580" s="8"/>
      <c r="G580" s="8"/>
      <c r="H580" s="8"/>
      <c r="I580" s="8"/>
      <c r="J580" s="24"/>
      <c r="K580" s="17"/>
      <c r="L580" s="46"/>
      <c r="M580" s="8"/>
      <c r="N580" s="31"/>
      <c r="O580" s="8"/>
      <c r="P580" s="13"/>
      <c r="Q580" s="13"/>
      <c r="R580" s="13"/>
      <c r="S580" s="13"/>
      <c r="T580" s="13"/>
      <c r="U580" s="13"/>
      <c r="V580" s="13"/>
      <c r="W580" s="13"/>
      <c r="X580" s="28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8"/>
    </row>
    <row r="581" spans="6:37" x14ac:dyDescent="0.2">
      <c r="F581" s="8"/>
      <c r="G581" s="8"/>
      <c r="H581" s="8"/>
      <c r="I581" s="8"/>
      <c r="J581" s="24"/>
      <c r="K581" s="17"/>
      <c r="L581" s="46"/>
      <c r="M581" s="8"/>
      <c r="N581" s="31"/>
      <c r="O581" s="8"/>
      <c r="P581" s="13"/>
      <c r="Q581" s="13"/>
      <c r="R581" s="13"/>
      <c r="S581" s="13"/>
      <c r="T581" s="13"/>
      <c r="U581" s="13"/>
      <c r="V581" s="13"/>
      <c r="W581" s="13"/>
      <c r="X581" s="28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8"/>
    </row>
    <row r="582" spans="6:37" x14ac:dyDescent="0.2">
      <c r="F582" s="8"/>
      <c r="G582" s="8"/>
      <c r="H582" s="8"/>
      <c r="I582" s="8"/>
      <c r="J582" s="24"/>
      <c r="K582" s="17"/>
      <c r="L582" s="46"/>
      <c r="M582" s="8"/>
      <c r="N582" s="31"/>
      <c r="O582" s="8"/>
      <c r="P582" s="13"/>
      <c r="Q582" s="13"/>
      <c r="R582" s="13"/>
      <c r="S582" s="13"/>
      <c r="T582" s="13"/>
      <c r="U582" s="13"/>
      <c r="V582" s="13"/>
      <c r="W582" s="13"/>
      <c r="X582" s="28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8"/>
    </row>
    <row r="583" spans="6:37" x14ac:dyDescent="0.2">
      <c r="F583" s="8"/>
      <c r="G583" s="8"/>
      <c r="H583" s="8"/>
      <c r="I583" s="8"/>
      <c r="J583" s="24"/>
      <c r="K583" s="17"/>
      <c r="L583" s="46"/>
      <c r="M583" s="8"/>
      <c r="N583" s="31"/>
      <c r="O583" s="8"/>
      <c r="P583" s="13"/>
      <c r="Q583" s="13"/>
      <c r="R583" s="13"/>
      <c r="S583" s="13"/>
      <c r="T583" s="13"/>
      <c r="U583" s="13"/>
      <c r="V583" s="13"/>
      <c r="W583" s="13"/>
      <c r="X583" s="28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8"/>
    </row>
    <row r="584" spans="6:37" x14ac:dyDescent="0.2">
      <c r="F584" s="8"/>
      <c r="G584" s="8"/>
      <c r="H584" s="8"/>
      <c r="I584" s="8"/>
      <c r="J584" s="24"/>
      <c r="K584" s="17"/>
      <c r="L584" s="46"/>
      <c r="M584" s="8"/>
      <c r="N584" s="31"/>
      <c r="O584" s="8"/>
      <c r="P584" s="13"/>
      <c r="Q584" s="13"/>
      <c r="R584" s="13"/>
      <c r="S584" s="13"/>
      <c r="T584" s="13"/>
      <c r="U584" s="13"/>
      <c r="V584" s="13"/>
      <c r="W584" s="13"/>
      <c r="X584" s="28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8"/>
    </row>
    <row r="585" spans="6:37" x14ac:dyDescent="0.2">
      <c r="F585" s="8"/>
      <c r="G585" s="8"/>
      <c r="H585" s="8"/>
      <c r="I585" s="8"/>
      <c r="J585" s="24"/>
      <c r="K585" s="17"/>
      <c r="L585" s="46"/>
      <c r="M585" s="8"/>
      <c r="N585" s="31"/>
      <c r="O585" s="8"/>
      <c r="P585" s="13"/>
      <c r="Q585" s="13"/>
      <c r="R585" s="13"/>
      <c r="S585" s="13"/>
      <c r="T585" s="13"/>
      <c r="U585" s="13"/>
      <c r="V585" s="13"/>
      <c r="W585" s="13"/>
      <c r="X585" s="28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8"/>
    </row>
    <row r="586" spans="6:37" x14ac:dyDescent="0.2">
      <c r="F586" s="8"/>
      <c r="G586" s="8"/>
      <c r="H586" s="8"/>
      <c r="I586" s="8"/>
      <c r="J586" s="24"/>
      <c r="K586" s="17"/>
      <c r="L586" s="46"/>
      <c r="M586" s="8"/>
      <c r="N586" s="31"/>
      <c r="O586" s="8"/>
      <c r="P586" s="13"/>
      <c r="Q586" s="13"/>
      <c r="R586" s="13"/>
      <c r="S586" s="13"/>
      <c r="T586" s="13"/>
      <c r="U586" s="13"/>
      <c r="V586" s="13"/>
      <c r="W586" s="13"/>
      <c r="X586" s="28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8"/>
    </row>
    <row r="587" spans="6:37" x14ac:dyDescent="0.2">
      <c r="F587" s="8"/>
      <c r="G587" s="8"/>
      <c r="H587" s="8"/>
      <c r="I587" s="8"/>
      <c r="J587" s="24"/>
      <c r="K587" s="17"/>
      <c r="L587" s="46"/>
      <c r="M587" s="8"/>
      <c r="N587" s="31"/>
      <c r="O587" s="8"/>
      <c r="P587" s="13"/>
      <c r="Q587" s="13"/>
      <c r="R587" s="13"/>
      <c r="S587" s="13"/>
      <c r="T587" s="13"/>
      <c r="U587" s="13"/>
      <c r="V587" s="13"/>
      <c r="W587" s="13"/>
      <c r="X587" s="28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8"/>
    </row>
    <row r="588" spans="6:37" x14ac:dyDescent="0.2">
      <c r="F588" s="8"/>
      <c r="G588" s="8"/>
      <c r="H588" s="8"/>
      <c r="I588" s="8"/>
      <c r="J588" s="24"/>
      <c r="K588" s="17"/>
      <c r="L588" s="46"/>
      <c r="M588" s="8"/>
      <c r="N588" s="31"/>
      <c r="O588" s="8"/>
      <c r="P588" s="13"/>
      <c r="Q588" s="13"/>
      <c r="R588" s="13"/>
      <c r="S588" s="13"/>
      <c r="T588" s="13"/>
      <c r="U588" s="13"/>
      <c r="V588" s="13"/>
      <c r="W588" s="13"/>
      <c r="X588" s="28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8"/>
    </row>
    <row r="589" spans="6:37" x14ac:dyDescent="0.2">
      <c r="F589" s="8"/>
      <c r="G589" s="8"/>
      <c r="H589" s="8"/>
      <c r="I589" s="8"/>
      <c r="J589" s="24"/>
      <c r="K589" s="17"/>
      <c r="L589" s="46"/>
      <c r="M589" s="8"/>
      <c r="N589" s="31"/>
      <c r="O589" s="8"/>
      <c r="P589" s="13"/>
      <c r="Q589" s="13"/>
      <c r="R589" s="13"/>
      <c r="S589" s="13"/>
      <c r="T589" s="13"/>
      <c r="U589" s="13"/>
      <c r="V589" s="13"/>
      <c r="W589" s="13"/>
      <c r="X589" s="28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8"/>
    </row>
    <row r="590" spans="6:37" x14ac:dyDescent="0.2">
      <c r="F590" s="8"/>
      <c r="G590" s="8"/>
      <c r="H590" s="8"/>
      <c r="I590" s="8"/>
      <c r="J590" s="24"/>
      <c r="K590" s="17"/>
      <c r="L590" s="46"/>
      <c r="M590" s="8"/>
      <c r="N590" s="31"/>
      <c r="O590" s="8"/>
      <c r="P590" s="13"/>
      <c r="Q590" s="13"/>
      <c r="R590" s="13"/>
      <c r="S590" s="13"/>
      <c r="T590" s="13"/>
      <c r="U590" s="13"/>
      <c r="V590" s="13"/>
      <c r="W590" s="13"/>
      <c r="X590" s="28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8"/>
    </row>
    <row r="591" spans="6:37" x14ac:dyDescent="0.2">
      <c r="F591" s="8"/>
      <c r="G591" s="8"/>
      <c r="H591" s="8"/>
      <c r="I591" s="8"/>
      <c r="J591" s="24"/>
      <c r="K591" s="17"/>
      <c r="L591" s="46"/>
      <c r="M591" s="8"/>
      <c r="N591" s="31"/>
      <c r="O591" s="8"/>
      <c r="P591" s="13"/>
      <c r="Q591" s="13"/>
      <c r="R591" s="13"/>
      <c r="S591" s="13"/>
      <c r="T591" s="13"/>
      <c r="U591" s="13"/>
      <c r="V591" s="13"/>
      <c r="W591" s="13"/>
      <c r="X591" s="28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8"/>
    </row>
    <row r="592" spans="6:37" x14ac:dyDescent="0.2">
      <c r="F592" s="8"/>
      <c r="G592" s="8"/>
      <c r="H592" s="8"/>
      <c r="I592" s="8"/>
      <c r="J592" s="24"/>
      <c r="K592" s="17"/>
      <c r="L592" s="46"/>
      <c r="M592" s="8"/>
      <c r="N592" s="31"/>
      <c r="O592" s="8"/>
      <c r="P592" s="13"/>
      <c r="Q592" s="13"/>
      <c r="R592" s="13"/>
      <c r="S592" s="13"/>
      <c r="T592" s="13"/>
      <c r="U592" s="13"/>
      <c r="V592" s="13"/>
      <c r="W592" s="13"/>
      <c r="X592" s="28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8"/>
    </row>
    <row r="593" spans="6:37" x14ac:dyDescent="0.2">
      <c r="F593" s="8"/>
      <c r="G593" s="8"/>
      <c r="H593" s="8"/>
      <c r="I593" s="8"/>
      <c r="J593" s="24"/>
      <c r="K593" s="17"/>
      <c r="L593" s="46"/>
      <c r="M593" s="8"/>
      <c r="N593" s="31"/>
      <c r="O593" s="8"/>
      <c r="P593" s="13"/>
      <c r="Q593" s="13"/>
      <c r="R593" s="13"/>
      <c r="S593" s="13"/>
      <c r="T593" s="13"/>
      <c r="U593" s="13"/>
      <c r="V593" s="13"/>
      <c r="W593" s="13"/>
      <c r="X593" s="28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8"/>
    </row>
    <row r="594" spans="6:37" x14ac:dyDescent="0.2">
      <c r="F594" s="8"/>
      <c r="G594" s="8"/>
      <c r="H594" s="8"/>
      <c r="I594" s="8"/>
      <c r="J594" s="24"/>
      <c r="K594" s="17"/>
      <c r="L594" s="46"/>
      <c r="M594" s="8"/>
      <c r="N594" s="31"/>
      <c r="O594" s="8"/>
      <c r="P594" s="13"/>
      <c r="Q594" s="13"/>
      <c r="R594" s="13"/>
      <c r="S594" s="13"/>
      <c r="T594" s="13"/>
      <c r="U594" s="13"/>
      <c r="V594" s="13"/>
      <c r="W594" s="13"/>
      <c r="X594" s="28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8"/>
    </row>
    <row r="595" spans="6:37" x14ac:dyDescent="0.2">
      <c r="F595" s="8"/>
      <c r="G595" s="8"/>
      <c r="H595" s="8"/>
      <c r="I595" s="8"/>
      <c r="J595" s="24"/>
      <c r="K595" s="17"/>
      <c r="L595" s="46"/>
      <c r="M595" s="8"/>
      <c r="N595" s="31"/>
      <c r="O595" s="8"/>
      <c r="P595" s="13"/>
      <c r="Q595" s="13"/>
      <c r="R595" s="13"/>
      <c r="S595" s="13"/>
      <c r="T595" s="13"/>
      <c r="U595" s="13"/>
      <c r="V595" s="13"/>
      <c r="W595" s="13"/>
      <c r="X595" s="28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8"/>
    </row>
    <row r="596" spans="6:37" x14ac:dyDescent="0.2">
      <c r="F596" s="8"/>
      <c r="G596" s="8"/>
      <c r="H596" s="8"/>
      <c r="I596" s="8"/>
      <c r="J596" s="24"/>
      <c r="K596" s="17"/>
      <c r="L596" s="46"/>
      <c r="M596" s="8"/>
      <c r="N596" s="31"/>
      <c r="O596" s="8"/>
      <c r="P596" s="13"/>
      <c r="Q596" s="13"/>
      <c r="R596" s="13"/>
      <c r="S596" s="13"/>
      <c r="T596" s="13"/>
      <c r="U596" s="13"/>
      <c r="V596" s="13"/>
      <c r="W596" s="13"/>
      <c r="X596" s="28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8"/>
    </row>
    <row r="597" spans="6:37" x14ac:dyDescent="0.2">
      <c r="F597" s="8"/>
      <c r="G597" s="8"/>
      <c r="H597" s="8"/>
      <c r="I597" s="8"/>
      <c r="J597" s="24"/>
      <c r="K597" s="17"/>
      <c r="L597" s="46"/>
      <c r="M597" s="8"/>
      <c r="N597" s="31"/>
      <c r="O597" s="8"/>
      <c r="P597" s="13"/>
      <c r="Q597" s="13"/>
      <c r="R597" s="13"/>
      <c r="S597" s="13"/>
      <c r="T597" s="13"/>
      <c r="U597" s="13"/>
      <c r="V597" s="13"/>
      <c r="W597" s="13"/>
      <c r="X597" s="28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8"/>
    </row>
    <row r="598" spans="6:37" x14ac:dyDescent="0.2">
      <c r="F598" s="8"/>
      <c r="G598" s="8"/>
      <c r="H598" s="8"/>
      <c r="I598" s="8"/>
      <c r="J598" s="24"/>
      <c r="K598" s="17"/>
      <c r="L598" s="46"/>
      <c r="M598" s="8"/>
      <c r="N598" s="31"/>
      <c r="O598" s="8"/>
      <c r="P598" s="13"/>
      <c r="Q598" s="13"/>
      <c r="R598" s="13"/>
      <c r="S598" s="13"/>
      <c r="T598" s="13"/>
      <c r="U598" s="13"/>
      <c r="V598" s="13"/>
      <c r="W598" s="13"/>
      <c r="X598" s="28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8"/>
    </row>
    <row r="599" spans="6:37" x14ac:dyDescent="0.2">
      <c r="F599" s="8"/>
      <c r="G599" s="8"/>
      <c r="H599" s="8"/>
      <c r="I599" s="8"/>
      <c r="J599" s="24"/>
      <c r="K599" s="17"/>
      <c r="L599" s="46"/>
      <c r="M599" s="8"/>
      <c r="N599" s="31"/>
      <c r="O599" s="8"/>
      <c r="P599" s="13"/>
      <c r="Q599" s="13"/>
      <c r="R599" s="13"/>
      <c r="S599" s="13"/>
      <c r="T599" s="13"/>
      <c r="U599" s="13"/>
      <c r="V599" s="13"/>
      <c r="W599" s="13"/>
      <c r="X599" s="28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8"/>
    </row>
    <row r="600" spans="6:37" x14ac:dyDescent="0.2">
      <c r="F600" s="8"/>
      <c r="G600" s="8"/>
      <c r="H600" s="8"/>
      <c r="I600" s="8"/>
      <c r="J600" s="24"/>
      <c r="K600" s="17"/>
      <c r="L600" s="46"/>
      <c r="M600" s="8"/>
      <c r="N600" s="31"/>
      <c r="O600" s="8"/>
      <c r="P600" s="13"/>
      <c r="Q600" s="13"/>
      <c r="R600" s="13"/>
      <c r="S600" s="13"/>
      <c r="T600" s="13"/>
      <c r="U600" s="13"/>
      <c r="V600" s="13"/>
      <c r="W600" s="13"/>
      <c r="X600" s="28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8"/>
    </row>
    <row r="601" spans="6:37" x14ac:dyDescent="0.2">
      <c r="F601" s="8"/>
      <c r="G601" s="8"/>
      <c r="H601" s="8"/>
      <c r="I601" s="8"/>
      <c r="J601" s="24"/>
      <c r="K601" s="17"/>
      <c r="L601" s="46"/>
      <c r="M601" s="8"/>
      <c r="N601" s="31"/>
      <c r="O601" s="8"/>
      <c r="P601" s="13"/>
      <c r="Q601" s="13"/>
      <c r="R601" s="13"/>
      <c r="S601" s="13"/>
      <c r="T601" s="13"/>
      <c r="U601" s="13"/>
      <c r="V601" s="13"/>
      <c r="W601" s="13"/>
      <c r="X601" s="28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8"/>
    </row>
    <row r="602" spans="6:37" x14ac:dyDescent="0.2">
      <c r="F602" s="8"/>
      <c r="G602" s="8"/>
      <c r="H602" s="8"/>
      <c r="I602" s="8"/>
      <c r="J602" s="24"/>
      <c r="K602" s="17"/>
      <c r="L602" s="46"/>
      <c r="M602" s="8"/>
      <c r="N602" s="31"/>
      <c r="O602" s="8"/>
      <c r="P602" s="13"/>
      <c r="Q602" s="13"/>
      <c r="R602" s="13"/>
      <c r="S602" s="13"/>
      <c r="T602" s="13"/>
      <c r="U602" s="13"/>
      <c r="V602" s="13"/>
      <c r="W602" s="13"/>
      <c r="X602" s="28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8"/>
    </row>
    <row r="603" spans="6:37" x14ac:dyDescent="0.2">
      <c r="F603" s="8"/>
      <c r="G603" s="8"/>
      <c r="H603" s="8"/>
      <c r="I603" s="8"/>
      <c r="J603" s="24"/>
      <c r="K603" s="17"/>
      <c r="L603" s="46"/>
      <c r="M603" s="8"/>
      <c r="N603" s="31"/>
      <c r="O603" s="8"/>
      <c r="P603" s="13"/>
      <c r="Q603" s="13"/>
      <c r="R603" s="13"/>
      <c r="S603" s="13"/>
      <c r="T603" s="13"/>
      <c r="U603" s="13"/>
      <c r="V603" s="13"/>
      <c r="W603" s="13"/>
      <c r="X603" s="28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8"/>
    </row>
    <row r="604" spans="6:37" x14ac:dyDescent="0.2">
      <c r="F604" s="8"/>
      <c r="G604" s="8"/>
      <c r="H604" s="8"/>
      <c r="I604" s="8"/>
      <c r="J604" s="24"/>
      <c r="K604" s="17"/>
      <c r="L604" s="46"/>
      <c r="M604" s="8"/>
      <c r="N604" s="31"/>
      <c r="O604" s="8"/>
      <c r="P604" s="13"/>
      <c r="Q604" s="13"/>
      <c r="R604" s="13"/>
      <c r="S604" s="13"/>
      <c r="T604" s="13"/>
      <c r="U604" s="13"/>
      <c r="V604" s="13"/>
      <c r="W604" s="13"/>
      <c r="X604" s="28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8"/>
    </row>
    <row r="605" spans="6:37" x14ac:dyDescent="0.2">
      <c r="F605" s="8"/>
      <c r="G605" s="8"/>
      <c r="H605" s="8"/>
      <c r="I605" s="8"/>
      <c r="J605" s="24"/>
      <c r="K605" s="17"/>
      <c r="L605" s="46"/>
      <c r="M605" s="8"/>
      <c r="N605" s="31"/>
      <c r="O605" s="8"/>
      <c r="P605" s="13"/>
      <c r="Q605" s="13"/>
      <c r="R605" s="13"/>
      <c r="S605" s="13"/>
      <c r="T605" s="13"/>
      <c r="U605" s="13"/>
      <c r="V605" s="13"/>
      <c r="W605" s="13"/>
      <c r="X605" s="28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8"/>
    </row>
    <row r="606" spans="6:37" x14ac:dyDescent="0.2">
      <c r="F606" s="8"/>
      <c r="G606" s="8"/>
      <c r="H606" s="8"/>
      <c r="I606" s="8"/>
      <c r="J606" s="24"/>
      <c r="K606" s="17"/>
      <c r="L606" s="46"/>
      <c r="M606" s="8"/>
      <c r="N606" s="31"/>
      <c r="O606" s="8"/>
      <c r="P606" s="13"/>
      <c r="Q606" s="13"/>
      <c r="R606" s="13"/>
      <c r="S606" s="13"/>
      <c r="T606" s="13"/>
      <c r="U606" s="13"/>
      <c r="V606" s="13"/>
      <c r="W606" s="13"/>
      <c r="X606" s="28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8"/>
    </row>
    <row r="607" spans="6:37" x14ac:dyDescent="0.2">
      <c r="F607" s="8"/>
      <c r="G607" s="8"/>
      <c r="H607" s="8"/>
      <c r="I607" s="8"/>
      <c r="J607" s="24"/>
      <c r="K607" s="17"/>
      <c r="L607" s="46"/>
      <c r="M607" s="8"/>
      <c r="N607" s="31"/>
      <c r="O607" s="8"/>
      <c r="P607" s="13"/>
      <c r="Q607" s="13"/>
      <c r="R607" s="13"/>
      <c r="S607" s="13"/>
      <c r="T607" s="13"/>
      <c r="U607" s="13"/>
      <c r="V607" s="13"/>
      <c r="W607" s="13"/>
      <c r="X607" s="28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8"/>
    </row>
    <row r="608" spans="6:37" x14ac:dyDescent="0.2">
      <c r="F608" s="8"/>
      <c r="G608" s="8"/>
      <c r="H608" s="8"/>
      <c r="I608" s="8"/>
      <c r="J608" s="24"/>
      <c r="K608" s="17"/>
      <c r="L608" s="46"/>
      <c r="M608" s="8"/>
      <c r="N608" s="31"/>
      <c r="O608" s="8"/>
      <c r="P608" s="13"/>
      <c r="Q608" s="13"/>
      <c r="R608" s="13"/>
      <c r="S608" s="13"/>
      <c r="T608" s="13"/>
      <c r="U608" s="13"/>
      <c r="V608" s="13"/>
      <c r="W608" s="13"/>
      <c r="X608" s="28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8"/>
    </row>
    <row r="609" spans="6:37" x14ac:dyDescent="0.2">
      <c r="F609" s="8"/>
      <c r="G609" s="8"/>
      <c r="H609" s="8"/>
      <c r="I609" s="8"/>
      <c r="J609" s="24"/>
      <c r="K609" s="17"/>
      <c r="L609" s="46"/>
      <c r="M609" s="8"/>
      <c r="N609" s="31"/>
      <c r="O609" s="8"/>
      <c r="P609" s="13"/>
      <c r="Q609" s="13"/>
      <c r="R609" s="13"/>
      <c r="S609" s="13"/>
      <c r="T609" s="13"/>
      <c r="U609" s="13"/>
      <c r="V609" s="13"/>
      <c r="W609" s="13"/>
      <c r="X609" s="28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8"/>
    </row>
    <row r="610" spans="6:37" x14ac:dyDescent="0.2">
      <c r="F610" s="8"/>
      <c r="G610" s="8"/>
      <c r="H610" s="8"/>
      <c r="I610" s="8"/>
      <c r="J610" s="24"/>
      <c r="K610" s="17"/>
      <c r="L610" s="46"/>
      <c r="M610" s="8"/>
      <c r="N610" s="31"/>
      <c r="O610" s="8"/>
      <c r="P610" s="13"/>
      <c r="Q610" s="13"/>
      <c r="R610" s="13"/>
      <c r="S610" s="13"/>
      <c r="T610" s="13"/>
      <c r="U610" s="13"/>
      <c r="V610" s="13"/>
      <c r="W610" s="13"/>
      <c r="X610" s="28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8"/>
    </row>
    <row r="611" spans="6:37" x14ac:dyDescent="0.2">
      <c r="F611" s="8"/>
      <c r="G611" s="8"/>
      <c r="H611" s="8"/>
      <c r="I611" s="8"/>
      <c r="J611" s="24"/>
      <c r="K611" s="17"/>
      <c r="L611" s="46"/>
      <c r="M611" s="8"/>
      <c r="N611" s="31"/>
      <c r="O611" s="8"/>
      <c r="P611" s="13"/>
      <c r="Q611" s="13"/>
      <c r="R611" s="13"/>
      <c r="S611" s="13"/>
      <c r="T611" s="13"/>
      <c r="U611" s="13"/>
      <c r="V611" s="13"/>
      <c r="W611" s="13"/>
      <c r="X611" s="28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8"/>
    </row>
    <row r="612" spans="6:37" x14ac:dyDescent="0.2">
      <c r="F612" s="8"/>
      <c r="G612" s="8"/>
      <c r="H612" s="8"/>
      <c r="I612" s="8"/>
      <c r="J612" s="24"/>
      <c r="K612" s="17"/>
      <c r="L612" s="46"/>
      <c r="M612" s="8"/>
      <c r="N612" s="31"/>
      <c r="O612" s="8"/>
      <c r="P612" s="13"/>
      <c r="Q612" s="13"/>
      <c r="R612" s="13"/>
      <c r="S612" s="13"/>
      <c r="T612" s="13"/>
      <c r="U612" s="13"/>
      <c r="V612" s="13"/>
      <c r="W612" s="13"/>
      <c r="X612" s="28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8"/>
    </row>
    <row r="613" spans="6:37" x14ac:dyDescent="0.2">
      <c r="F613" s="8"/>
      <c r="G613" s="8"/>
      <c r="H613" s="8"/>
      <c r="I613" s="8"/>
      <c r="J613" s="24"/>
      <c r="K613" s="17"/>
      <c r="L613" s="46"/>
      <c r="M613" s="8"/>
      <c r="N613" s="31"/>
      <c r="O613" s="8"/>
      <c r="P613" s="13"/>
      <c r="Q613" s="13"/>
      <c r="R613" s="13"/>
      <c r="S613" s="13"/>
      <c r="T613" s="13"/>
      <c r="U613" s="13"/>
      <c r="V613" s="13"/>
      <c r="W613" s="13"/>
      <c r="X613" s="28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8"/>
    </row>
    <row r="614" spans="6:37" x14ac:dyDescent="0.2">
      <c r="F614" s="8"/>
      <c r="G614" s="8"/>
      <c r="H614" s="8"/>
      <c r="I614" s="8"/>
      <c r="J614" s="24"/>
      <c r="K614" s="17"/>
      <c r="L614" s="46"/>
      <c r="M614" s="8"/>
      <c r="N614" s="31"/>
      <c r="O614" s="8"/>
      <c r="P614" s="13"/>
      <c r="Q614" s="13"/>
      <c r="R614" s="13"/>
      <c r="S614" s="13"/>
      <c r="T614" s="13"/>
      <c r="U614" s="13"/>
      <c r="V614" s="13"/>
      <c r="W614" s="13"/>
      <c r="X614" s="28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8"/>
    </row>
    <row r="615" spans="6:37" x14ac:dyDescent="0.2">
      <c r="F615" s="8"/>
      <c r="G615" s="8"/>
      <c r="H615" s="8"/>
      <c r="I615" s="8"/>
      <c r="J615" s="24"/>
      <c r="K615" s="17"/>
      <c r="L615" s="46"/>
      <c r="M615" s="8"/>
      <c r="N615" s="31"/>
      <c r="O615" s="8"/>
      <c r="P615" s="13"/>
      <c r="Q615" s="13"/>
      <c r="R615" s="13"/>
      <c r="S615" s="13"/>
      <c r="T615" s="13"/>
      <c r="U615" s="13"/>
      <c r="V615" s="13"/>
      <c r="W615" s="13"/>
      <c r="X615" s="28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8"/>
    </row>
    <row r="616" spans="6:37" x14ac:dyDescent="0.2">
      <c r="F616" s="8"/>
      <c r="G616" s="8"/>
      <c r="H616" s="8"/>
      <c r="I616" s="8"/>
      <c r="J616" s="24"/>
      <c r="K616" s="17"/>
      <c r="L616" s="46"/>
      <c r="M616" s="8"/>
      <c r="N616" s="31"/>
      <c r="O616" s="8"/>
      <c r="P616" s="13"/>
      <c r="Q616" s="13"/>
      <c r="R616" s="13"/>
      <c r="S616" s="13"/>
      <c r="T616" s="13"/>
      <c r="U616" s="13"/>
      <c r="V616" s="13"/>
      <c r="W616" s="13"/>
      <c r="X616" s="28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8"/>
    </row>
    <row r="617" spans="6:37" x14ac:dyDescent="0.2">
      <c r="F617" s="8"/>
      <c r="G617" s="8"/>
      <c r="H617" s="8"/>
      <c r="I617" s="8"/>
      <c r="J617" s="24"/>
      <c r="K617" s="17"/>
      <c r="L617" s="46"/>
      <c r="M617" s="8"/>
      <c r="N617" s="31"/>
      <c r="O617" s="8"/>
      <c r="P617" s="13"/>
      <c r="Q617" s="13"/>
      <c r="R617" s="13"/>
      <c r="S617" s="13"/>
      <c r="T617" s="13"/>
      <c r="U617" s="13"/>
      <c r="V617" s="13"/>
      <c r="W617" s="13"/>
      <c r="X617" s="28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8"/>
    </row>
    <row r="618" spans="6:37" x14ac:dyDescent="0.2">
      <c r="F618" s="8"/>
      <c r="G618" s="8"/>
      <c r="H618" s="8"/>
      <c r="I618" s="8"/>
      <c r="J618" s="24"/>
      <c r="K618" s="17"/>
      <c r="L618" s="46"/>
      <c r="M618" s="8"/>
      <c r="N618" s="31"/>
      <c r="O618" s="8"/>
      <c r="P618" s="13"/>
      <c r="Q618" s="13"/>
      <c r="R618" s="13"/>
      <c r="S618" s="13"/>
      <c r="T618" s="13"/>
      <c r="U618" s="13"/>
      <c r="V618" s="13"/>
      <c r="W618" s="13"/>
      <c r="X618" s="28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8"/>
    </row>
    <row r="619" spans="6:37" x14ac:dyDescent="0.2">
      <c r="F619" s="8"/>
      <c r="G619" s="8"/>
      <c r="H619" s="8"/>
      <c r="I619" s="8"/>
      <c r="J619" s="24"/>
      <c r="K619" s="17"/>
      <c r="L619" s="46"/>
      <c r="M619" s="8"/>
      <c r="N619" s="31"/>
      <c r="O619" s="8"/>
      <c r="P619" s="13"/>
      <c r="Q619" s="13"/>
      <c r="R619" s="13"/>
      <c r="S619" s="13"/>
      <c r="T619" s="13"/>
      <c r="U619" s="13"/>
      <c r="V619" s="13"/>
      <c r="W619" s="13"/>
      <c r="X619" s="28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8"/>
    </row>
    <row r="620" spans="6:37" x14ac:dyDescent="0.2">
      <c r="F620" s="8"/>
      <c r="G620" s="8"/>
      <c r="H620" s="8"/>
      <c r="I620" s="8"/>
      <c r="J620" s="24"/>
      <c r="K620" s="17"/>
      <c r="L620" s="46"/>
      <c r="M620" s="8"/>
      <c r="N620" s="31"/>
      <c r="O620" s="8"/>
      <c r="P620" s="13"/>
      <c r="Q620" s="13"/>
      <c r="R620" s="13"/>
      <c r="S620" s="13"/>
      <c r="T620" s="13"/>
      <c r="U620" s="13"/>
      <c r="V620" s="13"/>
      <c r="W620" s="13"/>
      <c r="X620" s="28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8"/>
    </row>
    <row r="621" spans="6:37" x14ac:dyDescent="0.2">
      <c r="F621" s="8"/>
      <c r="G621" s="8"/>
      <c r="H621" s="8"/>
      <c r="I621" s="8"/>
      <c r="J621" s="24"/>
      <c r="K621" s="17"/>
      <c r="L621" s="46"/>
      <c r="M621" s="8"/>
      <c r="N621" s="31"/>
      <c r="O621" s="8"/>
      <c r="P621" s="13"/>
      <c r="Q621" s="13"/>
      <c r="R621" s="13"/>
      <c r="S621" s="13"/>
      <c r="T621" s="13"/>
      <c r="U621" s="13"/>
      <c r="V621" s="13"/>
      <c r="W621" s="13"/>
      <c r="X621" s="28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8"/>
    </row>
    <row r="622" spans="6:37" x14ac:dyDescent="0.2">
      <c r="F622" s="8"/>
      <c r="G622" s="8"/>
      <c r="H622" s="8"/>
      <c r="I622" s="8"/>
      <c r="J622" s="24"/>
      <c r="K622" s="17"/>
      <c r="L622" s="46"/>
      <c r="M622" s="8"/>
      <c r="N622" s="31"/>
      <c r="O622" s="8"/>
      <c r="P622" s="13"/>
      <c r="Q622" s="13"/>
      <c r="R622" s="13"/>
      <c r="S622" s="13"/>
      <c r="T622" s="13"/>
      <c r="U622" s="13"/>
      <c r="V622" s="13"/>
      <c r="W622" s="13"/>
      <c r="X622" s="28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8"/>
    </row>
    <row r="623" spans="6:37" x14ac:dyDescent="0.2">
      <c r="F623" s="8"/>
      <c r="G623" s="8"/>
      <c r="H623" s="8"/>
      <c r="I623" s="8"/>
      <c r="J623" s="24"/>
      <c r="K623" s="17"/>
      <c r="L623" s="46"/>
      <c r="M623" s="8"/>
      <c r="N623" s="31"/>
      <c r="O623" s="8"/>
      <c r="P623" s="13"/>
      <c r="Q623" s="13"/>
      <c r="R623" s="13"/>
      <c r="S623" s="13"/>
      <c r="T623" s="13"/>
      <c r="U623" s="13"/>
      <c r="V623" s="13"/>
      <c r="W623" s="13"/>
      <c r="X623" s="28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8"/>
    </row>
    <row r="624" spans="6:37" x14ac:dyDescent="0.2">
      <c r="F624" s="8"/>
      <c r="G624" s="8"/>
      <c r="H624" s="8"/>
      <c r="I624" s="8"/>
      <c r="J624" s="24"/>
      <c r="K624" s="17"/>
      <c r="L624" s="46"/>
      <c r="M624" s="8"/>
      <c r="N624" s="31"/>
      <c r="O624" s="8"/>
      <c r="P624" s="13"/>
      <c r="Q624" s="13"/>
      <c r="R624" s="13"/>
      <c r="S624" s="13"/>
      <c r="T624" s="13"/>
      <c r="U624" s="13"/>
      <c r="V624" s="13"/>
      <c r="W624" s="13"/>
      <c r="X624" s="28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8"/>
    </row>
    <row r="625" spans="6:37" x14ac:dyDescent="0.2">
      <c r="F625" s="8"/>
      <c r="G625" s="8"/>
      <c r="H625" s="8"/>
      <c r="I625" s="8"/>
      <c r="J625" s="24"/>
      <c r="K625" s="17"/>
      <c r="L625" s="46"/>
      <c r="M625" s="8"/>
      <c r="N625" s="31"/>
      <c r="O625" s="8"/>
      <c r="P625" s="13"/>
      <c r="Q625" s="13"/>
      <c r="R625" s="13"/>
      <c r="S625" s="13"/>
      <c r="T625" s="13"/>
      <c r="U625" s="13"/>
      <c r="V625" s="13"/>
      <c r="W625" s="13"/>
      <c r="X625" s="28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8"/>
    </row>
    <row r="626" spans="6:37" x14ac:dyDescent="0.2">
      <c r="F626" s="8"/>
      <c r="G626" s="8"/>
      <c r="H626" s="8"/>
      <c r="I626" s="8"/>
      <c r="J626" s="24"/>
      <c r="K626" s="17"/>
      <c r="L626" s="46"/>
      <c r="M626" s="8"/>
      <c r="N626" s="31"/>
      <c r="O626" s="8"/>
      <c r="P626" s="13"/>
      <c r="Q626" s="13"/>
      <c r="R626" s="13"/>
      <c r="S626" s="13"/>
      <c r="T626" s="13"/>
      <c r="U626" s="13"/>
      <c r="V626" s="13"/>
      <c r="W626" s="13"/>
      <c r="X626" s="28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8"/>
    </row>
    <row r="627" spans="6:37" x14ac:dyDescent="0.2">
      <c r="F627" s="8"/>
      <c r="G627" s="8"/>
      <c r="H627" s="8"/>
      <c r="I627" s="8"/>
      <c r="J627" s="24"/>
      <c r="K627" s="17"/>
      <c r="L627" s="46"/>
      <c r="M627" s="8"/>
      <c r="N627" s="31"/>
      <c r="O627" s="8"/>
      <c r="P627" s="13"/>
      <c r="Q627" s="13"/>
      <c r="R627" s="13"/>
      <c r="S627" s="13"/>
      <c r="T627" s="13"/>
      <c r="U627" s="13"/>
      <c r="V627" s="13"/>
      <c r="W627" s="13"/>
      <c r="X627" s="28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8"/>
    </row>
    <row r="628" spans="6:37" x14ac:dyDescent="0.2">
      <c r="F628" s="8"/>
      <c r="G628" s="8"/>
      <c r="H628" s="8"/>
      <c r="I628" s="8"/>
      <c r="J628" s="24"/>
      <c r="K628" s="17"/>
      <c r="L628" s="46"/>
      <c r="M628" s="8"/>
      <c r="N628" s="31"/>
      <c r="O628" s="8"/>
      <c r="P628" s="13"/>
      <c r="Q628" s="13"/>
      <c r="R628" s="13"/>
      <c r="S628" s="13"/>
      <c r="T628" s="13"/>
      <c r="U628" s="13"/>
      <c r="V628" s="13"/>
      <c r="W628" s="13"/>
      <c r="X628" s="28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8"/>
    </row>
    <row r="629" spans="6:37" x14ac:dyDescent="0.2">
      <c r="F629" s="8"/>
      <c r="G629" s="8"/>
      <c r="H629" s="8"/>
      <c r="I629" s="8"/>
      <c r="J629" s="24"/>
      <c r="K629" s="17"/>
      <c r="L629" s="46"/>
      <c r="M629" s="8"/>
      <c r="N629" s="31"/>
      <c r="O629" s="8"/>
      <c r="P629" s="13"/>
      <c r="Q629" s="13"/>
      <c r="R629" s="13"/>
      <c r="S629" s="13"/>
      <c r="T629" s="13"/>
      <c r="U629" s="13"/>
      <c r="V629" s="13"/>
      <c r="W629" s="13"/>
      <c r="X629" s="28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8"/>
    </row>
    <row r="630" spans="6:37" x14ac:dyDescent="0.2">
      <c r="F630" s="8"/>
      <c r="G630" s="8"/>
      <c r="H630" s="8"/>
      <c r="I630" s="8"/>
      <c r="J630" s="24"/>
      <c r="K630" s="17"/>
      <c r="L630" s="46"/>
      <c r="M630" s="8"/>
      <c r="N630" s="31"/>
      <c r="O630" s="8"/>
      <c r="P630" s="13"/>
      <c r="Q630" s="13"/>
      <c r="R630" s="13"/>
      <c r="S630" s="13"/>
      <c r="T630" s="13"/>
      <c r="U630" s="13"/>
      <c r="V630" s="13"/>
      <c r="W630" s="13"/>
      <c r="X630" s="28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8"/>
    </row>
    <row r="631" spans="6:37" x14ac:dyDescent="0.2">
      <c r="F631" s="8"/>
      <c r="G631" s="8"/>
      <c r="H631" s="8"/>
      <c r="I631" s="8"/>
      <c r="J631" s="24"/>
      <c r="K631" s="17"/>
      <c r="L631" s="46"/>
      <c r="M631" s="8"/>
      <c r="N631" s="31"/>
      <c r="O631" s="8"/>
      <c r="P631" s="13"/>
      <c r="Q631" s="13"/>
      <c r="R631" s="13"/>
      <c r="S631" s="13"/>
      <c r="T631" s="13"/>
      <c r="U631" s="13"/>
      <c r="V631" s="13"/>
      <c r="W631" s="13"/>
      <c r="X631" s="28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8"/>
    </row>
    <row r="632" spans="6:37" x14ac:dyDescent="0.2">
      <c r="F632" s="8"/>
      <c r="G632" s="8"/>
      <c r="H632" s="8"/>
      <c r="I632" s="8"/>
      <c r="J632" s="24"/>
      <c r="K632" s="17"/>
      <c r="L632" s="46"/>
      <c r="M632" s="8"/>
      <c r="N632" s="31"/>
      <c r="O632" s="8"/>
      <c r="P632" s="13"/>
      <c r="Q632" s="13"/>
      <c r="R632" s="13"/>
      <c r="S632" s="13"/>
      <c r="T632" s="13"/>
      <c r="U632" s="13"/>
      <c r="V632" s="13"/>
      <c r="W632" s="13"/>
      <c r="X632" s="28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8"/>
    </row>
    <row r="633" spans="6:37" x14ac:dyDescent="0.2">
      <c r="F633" s="8"/>
      <c r="G633" s="8"/>
      <c r="H633" s="8"/>
      <c r="I633" s="8"/>
      <c r="J633" s="24"/>
      <c r="K633" s="17"/>
      <c r="L633" s="46"/>
      <c r="M633" s="8"/>
      <c r="N633" s="31"/>
      <c r="O633" s="8"/>
      <c r="P633" s="13"/>
      <c r="Q633" s="13"/>
      <c r="R633" s="13"/>
      <c r="S633" s="13"/>
      <c r="T633" s="13"/>
      <c r="U633" s="13"/>
      <c r="V633" s="13"/>
      <c r="W633" s="13"/>
      <c r="X633" s="28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8"/>
    </row>
    <row r="634" spans="6:37" x14ac:dyDescent="0.2">
      <c r="F634" s="8"/>
      <c r="G634" s="8"/>
      <c r="H634" s="8"/>
      <c r="I634" s="8"/>
      <c r="J634" s="24"/>
      <c r="K634" s="17"/>
      <c r="L634" s="46"/>
      <c r="M634" s="8"/>
      <c r="N634" s="31"/>
      <c r="O634" s="8"/>
      <c r="P634" s="13"/>
      <c r="Q634" s="13"/>
      <c r="R634" s="13"/>
      <c r="S634" s="13"/>
      <c r="T634" s="13"/>
      <c r="U634" s="13"/>
      <c r="V634" s="13"/>
      <c r="W634" s="13"/>
      <c r="X634" s="28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8"/>
    </row>
    <row r="635" spans="6:37" x14ac:dyDescent="0.2">
      <c r="F635" s="8"/>
      <c r="G635" s="8"/>
      <c r="H635" s="8"/>
      <c r="I635" s="8"/>
      <c r="J635" s="24"/>
      <c r="K635" s="17"/>
      <c r="L635" s="46"/>
      <c r="M635" s="8"/>
      <c r="N635" s="31"/>
      <c r="O635" s="8"/>
      <c r="P635" s="13"/>
      <c r="Q635" s="13"/>
      <c r="R635" s="13"/>
      <c r="S635" s="13"/>
      <c r="T635" s="13"/>
      <c r="U635" s="13"/>
      <c r="V635" s="13"/>
      <c r="W635" s="13"/>
      <c r="X635" s="28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8"/>
    </row>
    <row r="636" spans="6:37" x14ac:dyDescent="0.2">
      <c r="F636" s="8"/>
      <c r="G636" s="8"/>
      <c r="H636" s="8"/>
      <c r="I636" s="8"/>
      <c r="J636" s="24"/>
      <c r="K636" s="17"/>
      <c r="L636" s="46"/>
      <c r="M636" s="8"/>
      <c r="N636" s="31"/>
      <c r="O636" s="8"/>
      <c r="P636" s="13"/>
      <c r="Q636" s="13"/>
      <c r="R636" s="13"/>
      <c r="S636" s="13"/>
      <c r="T636" s="13"/>
      <c r="U636" s="13"/>
      <c r="V636" s="13"/>
      <c r="W636" s="13"/>
      <c r="X636" s="28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8"/>
    </row>
    <row r="637" spans="6:37" x14ac:dyDescent="0.2">
      <c r="F637" s="8"/>
      <c r="G637" s="8"/>
      <c r="H637" s="8"/>
      <c r="I637" s="8"/>
      <c r="J637" s="24"/>
      <c r="K637" s="17"/>
      <c r="L637" s="46"/>
      <c r="M637" s="8"/>
      <c r="N637" s="31"/>
      <c r="O637" s="8"/>
      <c r="P637" s="13"/>
      <c r="Q637" s="13"/>
      <c r="R637" s="13"/>
      <c r="S637" s="13"/>
      <c r="T637" s="13"/>
      <c r="U637" s="13"/>
      <c r="V637" s="13"/>
      <c r="W637" s="13"/>
      <c r="X637" s="28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8"/>
    </row>
    <row r="638" spans="6:37" x14ac:dyDescent="0.2">
      <c r="F638" s="8"/>
      <c r="G638" s="8"/>
      <c r="H638" s="8"/>
      <c r="I638" s="8"/>
      <c r="J638" s="24"/>
      <c r="K638" s="17"/>
      <c r="L638" s="46"/>
      <c r="M638" s="8"/>
      <c r="N638" s="31"/>
      <c r="O638" s="8"/>
      <c r="P638" s="13"/>
      <c r="Q638" s="13"/>
      <c r="R638" s="13"/>
      <c r="S638" s="13"/>
      <c r="T638" s="13"/>
      <c r="U638" s="13"/>
      <c r="V638" s="13"/>
      <c r="W638" s="13"/>
      <c r="X638" s="28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8"/>
    </row>
    <row r="639" spans="6:37" x14ac:dyDescent="0.2">
      <c r="F639" s="8"/>
      <c r="G639" s="8"/>
      <c r="H639" s="8"/>
      <c r="I639" s="8"/>
      <c r="J639" s="24"/>
      <c r="K639" s="17"/>
      <c r="L639" s="46"/>
      <c r="M639" s="8"/>
      <c r="N639" s="31"/>
      <c r="O639" s="8"/>
      <c r="P639" s="13"/>
      <c r="Q639" s="13"/>
      <c r="R639" s="13"/>
      <c r="S639" s="13"/>
      <c r="T639" s="13"/>
      <c r="U639" s="13"/>
      <c r="V639" s="13"/>
      <c r="W639" s="13"/>
      <c r="X639" s="28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8"/>
    </row>
    <row r="640" spans="6:37" x14ac:dyDescent="0.2">
      <c r="F640" s="8"/>
      <c r="G640" s="8"/>
      <c r="H640" s="8"/>
      <c r="I640" s="8"/>
      <c r="J640" s="24"/>
      <c r="K640" s="17"/>
      <c r="L640" s="46"/>
      <c r="M640" s="8"/>
      <c r="N640" s="31"/>
      <c r="O640" s="8"/>
      <c r="P640" s="13"/>
      <c r="Q640" s="13"/>
      <c r="R640" s="13"/>
      <c r="S640" s="13"/>
      <c r="T640" s="13"/>
      <c r="U640" s="13"/>
      <c r="V640" s="13"/>
      <c r="W640" s="13"/>
      <c r="X640" s="28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8"/>
    </row>
    <row r="641" spans="6:37" x14ac:dyDescent="0.2">
      <c r="F641" s="8"/>
      <c r="G641" s="8"/>
      <c r="H641" s="8"/>
      <c r="I641" s="8"/>
      <c r="J641" s="24"/>
      <c r="K641" s="17"/>
      <c r="L641" s="46"/>
      <c r="M641" s="8"/>
      <c r="N641" s="31"/>
      <c r="O641" s="8"/>
      <c r="P641" s="13"/>
      <c r="Q641" s="13"/>
      <c r="R641" s="13"/>
      <c r="S641" s="13"/>
      <c r="T641" s="13"/>
      <c r="U641" s="13"/>
      <c r="V641" s="13"/>
      <c r="W641" s="13"/>
      <c r="X641" s="28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8"/>
    </row>
    <row r="642" spans="6:37" x14ac:dyDescent="0.2">
      <c r="F642" s="8"/>
      <c r="G642" s="8"/>
      <c r="H642" s="8"/>
      <c r="I642" s="8"/>
      <c r="J642" s="24"/>
      <c r="K642" s="17"/>
      <c r="L642" s="46"/>
      <c r="M642" s="8"/>
      <c r="N642" s="31"/>
      <c r="O642" s="8"/>
      <c r="P642" s="13"/>
      <c r="Q642" s="13"/>
      <c r="R642" s="13"/>
      <c r="S642" s="13"/>
      <c r="T642" s="13"/>
      <c r="U642" s="13"/>
      <c r="V642" s="13"/>
      <c r="W642" s="13"/>
      <c r="X642" s="28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8"/>
    </row>
    <row r="643" spans="6:37" x14ac:dyDescent="0.2">
      <c r="F643" s="8"/>
      <c r="G643" s="8"/>
      <c r="H643" s="8"/>
      <c r="I643" s="8"/>
      <c r="J643" s="24"/>
      <c r="K643" s="17"/>
      <c r="L643" s="46"/>
      <c r="M643" s="8"/>
      <c r="N643" s="31"/>
      <c r="O643" s="8"/>
      <c r="P643" s="13"/>
      <c r="Q643" s="13"/>
      <c r="R643" s="13"/>
      <c r="S643" s="13"/>
      <c r="T643" s="13"/>
      <c r="U643" s="13"/>
      <c r="V643" s="13"/>
      <c r="W643" s="13"/>
      <c r="X643" s="28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8"/>
    </row>
    <row r="644" spans="6:37" x14ac:dyDescent="0.2">
      <c r="F644" s="8"/>
      <c r="G644" s="8"/>
      <c r="H644" s="8"/>
      <c r="I644" s="8"/>
      <c r="J644" s="24"/>
      <c r="K644" s="17"/>
      <c r="L644" s="46"/>
      <c r="M644" s="8"/>
      <c r="N644" s="31"/>
      <c r="O644" s="8"/>
      <c r="P644" s="13"/>
      <c r="Q644" s="13"/>
      <c r="R644" s="13"/>
      <c r="S644" s="13"/>
      <c r="T644" s="13"/>
      <c r="U644" s="13"/>
      <c r="V644" s="13"/>
      <c r="W644" s="13"/>
      <c r="X644" s="28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8"/>
    </row>
    <row r="645" spans="6:37" x14ac:dyDescent="0.2">
      <c r="F645" s="8"/>
      <c r="G645" s="8"/>
      <c r="H645" s="8"/>
      <c r="I645" s="8"/>
      <c r="J645" s="24"/>
      <c r="K645" s="17"/>
      <c r="L645" s="46"/>
      <c r="M645" s="8"/>
      <c r="N645" s="31"/>
      <c r="O645" s="8"/>
      <c r="P645" s="13"/>
      <c r="Q645" s="13"/>
      <c r="R645" s="13"/>
      <c r="S645" s="13"/>
      <c r="T645" s="13"/>
      <c r="U645" s="13"/>
      <c r="V645" s="13"/>
      <c r="W645" s="13"/>
      <c r="X645" s="28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8"/>
    </row>
    <row r="646" spans="6:37" x14ac:dyDescent="0.2">
      <c r="F646" s="8"/>
      <c r="G646" s="8"/>
      <c r="H646" s="8"/>
      <c r="I646" s="8"/>
      <c r="J646" s="24"/>
      <c r="K646" s="17"/>
      <c r="L646" s="46"/>
      <c r="M646" s="8"/>
      <c r="N646" s="31"/>
      <c r="O646" s="8"/>
      <c r="P646" s="13"/>
      <c r="Q646" s="13"/>
      <c r="R646" s="13"/>
      <c r="S646" s="13"/>
      <c r="T646" s="13"/>
      <c r="U646" s="13"/>
      <c r="V646" s="13"/>
      <c r="W646" s="13"/>
      <c r="X646" s="28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8"/>
    </row>
    <row r="647" spans="6:37" x14ac:dyDescent="0.2">
      <c r="F647" s="8"/>
      <c r="G647" s="8"/>
      <c r="H647" s="8"/>
      <c r="I647" s="8"/>
      <c r="J647" s="24"/>
      <c r="K647" s="17"/>
      <c r="L647" s="46"/>
      <c r="M647" s="8"/>
      <c r="N647" s="31"/>
      <c r="O647" s="8"/>
      <c r="P647" s="13"/>
      <c r="Q647" s="13"/>
      <c r="R647" s="13"/>
      <c r="S647" s="13"/>
      <c r="T647" s="13"/>
      <c r="U647" s="13"/>
      <c r="V647" s="13"/>
      <c r="W647" s="13"/>
      <c r="X647" s="28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8"/>
    </row>
    <row r="648" spans="6:37" x14ac:dyDescent="0.2">
      <c r="F648" s="8"/>
      <c r="G648" s="8"/>
      <c r="H648" s="8"/>
      <c r="I648" s="8"/>
      <c r="J648" s="24"/>
      <c r="K648" s="17"/>
      <c r="L648" s="46"/>
      <c r="M648" s="8"/>
      <c r="N648" s="31"/>
      <c r="O648" s="8"/>
      <c r="P648" s="13"/>
      <c r="Q648" s="13"/>
      <c r="R648" s="13"/>
      <c r="S648" s="13"/>
      <c r="T648" s="13"/>
      <c r="U648" s="13"/>
      <c r="V648" s="13"/>
      <c r="W648" s="13"/>
      <c r="X648" s="28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8"/>
    </row>
    <row r="649" spans="6:37" x14ac:dyDescent="0.2">
      <c r="F649" s="8"/>
      <c r="G649" s="8"/>
      <c r="H649" s="8"/>
      <c r="I649" s="8"/>
      <c r="J649" s="24"/>
      <c r="K649" s="17"/>
      <c r="L649" s="46"/>
      <c r="M649" s="8"/>
      <c r="N649" s="31"/>
      <c r="O649" s="8"/>
      <c r="P649" s="13"/>
      <c r="Q649" s="13"/>
      <c r="R649" s="13"/>
      <c r="S649" s="13"/>
      <c r="T649" s="13"/>
      <c r="U649" s="13"/>
      <c r="V649" s="13"/>
      <c r="W649" s="13"/>
      <c r="X649" s="28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8"/>
    </row>
    <row r="650" spans="6:37" x14ac:dyDescent="0.2">
      <c r="F650" s="8"/>
      <c r="G650" s="8"/>
      <c r="H650" s="8"/>
      <c r="I650" s="8"/>
      <c r="J650" s="24"/>
      <c r="K650" s="17"/>
      <c r="L650" s="46"/>
      <c r="M650" s="8"/>
      <c r="N650" s="31"/>
      <c r="O650" s="8"/>
      <c r="P650" s="13"/>
      <c r="Q650" s="13"/>
      <c r="R650" s="13"/>
      <c r="S650" s="13"/>
      <c r="T650" s="13"/>
      <c r="U650" s="13"/>
      <c r="V650" s="13"/>
      <c r="W650" s="13"/>
      <c r="X650" s="28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8"/>
    </row>
    <row r="651" spans="6:37" x14ac:dyDescent="0.2">
      <c r="F651" s="8"/>
      <c r="G651" s="8"/>
      <c r="H651" s="8"/>
      <c r="I651" s="8"/>
      <c r="J651" s="24"/>
      <c r="K651" s="17"/>
      <c r="L651" s="46"/>
      <c r="M651" s="8"/>
      <c r="N651" s="31"/>
      <c r="O651" s="8"/>
      <c r="P651" s="13"/>
      <c r="Q651" s="13"/>
      <c r="R651" s="13"/>
      <c r="S651" s="13"/>
      <c r="T651" s="13"/>
      <c r="U651" s="13"/>
      <c r="V651" s="13"/>
      <c r="W651" s="13"/>
      <c r="X651" s="28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8"/>
    </row>
    <row r="652" spans="6:37" x14ac:dyDescent="0.2">
      <c r="F652" s="8"/>
      <c r="G652" s="8"/>
      <c r="H652" s="8"/>
      <c r="I652" s="8"/>
      <c r="J652" s="24"/>
      <c r="K652" s="17"/>
      <c r="L652" s="46"/>
      <c r="M652" s="8"/>
      <c r="N652" s="31"/>
      <c r="O652" s="8"/>
      <c r="P652" s="13"/>
      <c r="Q652" s="13"/>
      <c r="R652" s="13"/>
      <c r="S652" s="13"/>
      <c r="T652" s="13"/>
      <c r="U652" s="13"/>
      <c r="V652" s="13"/>
      <c r="W652" s="13"/>
      <c r="X652" s="28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8"/>
    </row>
    <row r="653" spans="6:37" x14ac:dyDescent="0.2">
      <c r="F653" s="8"/>
      <c r="G653" s="8"/>
      <c r="H653" s="8"/>
      <c r="I653" s="8"/>
      <c r="J653" s="24"/>
      <c r="K653" s="17"/>
      <c r="L653" s="46"/>
      <c r="M653" s="8"/>
      <c r="N653" s="31"/>
      <c r="O653" s="8"/>
      <c r="P653" s="13"/>
      <c r="Q653" s="13"/>
      <c r="R653" s="13"/>
      <c r="S653" s="13"/>
      <c r="T653" s="13"/>
      <c r="U653" s="13"/>
      <c r="V653" s="13"/>
      <c r="W653" s="13"/>
      <c r="X653" s="28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8"/>
    </row>
    <row r="654" spans="6:37" x14ac:dyDescent="0.2">
      <c r="F654" s="8"/>
      <c r="G654" s="8"/>
      <c r="H654" s="8"/>
      <c r="I654" s="8"/>
      <c r="J654" s="24"/>
      <c r="K654" s="17"/>
      <c r="L654" s="46"/>
      <c r="M654" s="8"/>
      <c r="N654" s="31"/>
      <c r="O654" s="8"/>
      <c r="P654" s="13"/>
      <c r="Q654" s="13"/>
      <c r="R654" s="13"/>
      <c r="S654" s="13"/>
      <c r="T654" s="13"/>
      <c r="U654" s="13"/>
      <c r="V654" s="13"/>
      <c r="W654" s="13"/>
      <c r="X654" s="28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8"/>
    </row>
    <row r="655" spans="6:37" x14ac:dyDescent="0.2">
      <c r="F655" s="8"/>
      <c r="G655" s="8"/>
      <c r="H655" s="8"/>
      <c r="I655" s="8"/>
      <c r="J655" s="24"/>
      <c r="K655" s="17"/>
      <c r="L655" s="46"/>
      <c r="M655" s="8"/>
      <c r="N655" s="31"/>
      <c r="O655" s="8"/>
      <c r="P655" s="13"/>
      <c r="Q655" s="13"/>
      <c r="R655" s="13"/>
      <c r="S655" s="13"/>
      <c r="T655" s="13"/>
      <c r="U655" s="13"/>
      <c r="V655" s="13"/>
      <c r="W655" s="13"/>
      <c r="X655" s="28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8"/>
    </row>
    <row r="656" spans="6:37" x14ac:dyDescent="0.2">
      <c r="F656" s="8"/>
      <c r="G656" s="8"/>
      <c r="H656" s="8"/>
      <c r="I656" s="8"/>
      <c r="J656" s="24"/>
      <c r="K656" s="17"/>
      <c r="L656" s="46"/>
      <c r="M656" s="8"/>
      <c r="N656" s="31"/>
      <c r="O656" s="8"/>
      <c r="P656" s="13"/>
      <c r="Q656" s="13"/>
      <c r="R656" s="13"/>
      <c r="S656" s="13"/>
      <c r="T656" s="13"/>
      <c r="U656" s="13"/>
      <c r="V656" s="13"/>
      <c r="W656" s="13"/>
      <c r="X656" s="28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8"/>
    </row>
    <row r="657" spans="6:37" x14ac:dyDescent="0.2">
      <c r="F657" s="8"/>
      <c r="G657" s="8"/>
      <c r="H657" s="8"/>
      <c r="I657" s="8"/>
      <c r="J657" s="24"/>
      <c r="K657" s="17"/>
      <c r="L657" s="46"/>
      <c r="M657" s="8"/>
      <c r="N657" s="31"/>
      <c r="O657" s="8"/>
      <c r="P657" s="13"/>
      <c r="Q657" s="13"/>
      <c r="R657" s="13"/>
      <c r="S657" s="13"/>
      <c r="T657" s="13"/>
      <c r="U657" s="13"/>
      <c r="V657" s="13"/>
      <c r="W657" s="13"/>
      <c r="X657" s="28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8"/>
    </row>
    <row r="658" spans="6:37" x14ac:dyDescent="0.2">
      <c r="F658" s="8"/>
      <c r="G658" s="8"/>
      <c r="H658" s="8"/>
      <c r="I658" s="8"/>
      <c r="J658" s="24"/>
      <c r="K658" s="17"/>
      <c r="L658" s="46"/>
      <c r="M658" s="8"/>
      <c r="N658" s="31"/>
      <c r="O658" s="8"/>
      <c r="P658" s="13"/>
      <c r="Q658" s="13"/>
      <c r="R658" s="13"/>
      <c r="S658" s="13"/>
      <c r="T658" s="13"/>
      <c r="U658" s="13"/>
      <c r="V658" s="13"/>
      <c r="W658" s="13"/>
      <c r="X658" s="28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8"/>
    </row>
    <row r="659" spans="6:37" x14ac:dyDescent="0.2">
      <c r="F659" s="8"/>
      <c r="G659" s="8"/>
      <c r="H659" s="8"/>
      <c r="I659" s="8"/>
      <c r="J659" s="24"/>
      <c r="K659" s="17"/>
      <c r="L659" s="46"/>
      <c r="M659" s="8"/>
      <c r="N659" s="31"/>
      <c r="O659" s="8"/>
      <c r="P659" s="13"/>
      <c r="Q659" s="13"/>
      <c r="R659" s="13"/>
      <c r="S659" s="13"/>
      <c r="T659" s="13"/>
      <c r="U659" s="13"/>
      <c r="V659" s="13"/>
      <c r="W659" s="13"/>
      <c r="X659" s="28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8"/>
    </row>
    <row r="660" spans="6:37" x14ac:dyDescent="0.2">
      <c r="F660" s="8"/>
      <c r="G660" s="8"/>
      <c r="H660" s="8"/>
      <c r="I660" s="8"/>
      <c r="J660" s="24"/>
      <c r="K660" s="17"/>
      <c r="L660" s="46"/>
      <c r="M660" s="8"/>
      <c r="N660" s="31"/>
      <c r="O660" s="8"/>
      <c r="P660" s="13"/>
      <c r="Q660" s="13"/>
      <c r="R660" s="13"/>
      <c r="S660" s="13"/>
      <c r="T660" s="13"/>
      <c r="U660" s="13"/>
      <c r="V660" s="13"/>
      <c r="W660" s="13"/>
      <c r="X660" s="28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8"/>
    </row>
    <row r="661" spans="6:37" x14ac:dyDescent="0.2">
      <c r="F661" s="8"/>
      <c r="G661" s="8"/>
      <c r="H661" s="8"/>
      <c r="I661" s="8"/>
      <c r="J661" s="24"/>
      <c r="K661" s="17"/>
      <c r="L661" s="46"/>
      <c r="M661" s="8"/>
      <c r="N661" s="31"/>
      <c r="O661" s="8"/>
      <c r="P661" s="13"/>
      <c r="Q661" s="13"/>
      <c r="R661" s="13"/>
      <c r="S661" s="13"/>
      <c r="T661" s="13"/>
      <c r="U661" s="13"/>
      <c r="V661" s="13"/>
      <c r="W661" s="13"/>
      <c r="X661" s="28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8"/>
    </row>
    <row r="662" spans="6:37" x14ac:dyDescent="0.2">
      <c r="F662" s="8"/>
      <c r="G662" s="8"/>
      <c r="H662" s="8"/>
      <c r="I662" s="8"/>
      <c r="J662" s="24"/>
      <c r="K662" s="17"/>
      <c r="L662" s="46"/>
      <c r="M662" s="8"/>
      <c r="N662" s="31"/>
      <c r="O662" s="8"/>
      <c r="P662" s="13"/>
      <c r="Q662" s="13"/>
      <c r="R662" s="13"/>
      <c r="S662" s="13"/>
      <c r="T662" s="13"/>
      <c r="U662" s="13"/>
      <c r="V662" s="13"/>
      <c r="W662" s="13"/>
      <c r="X662" s="28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8"/>
    </row>
    <row r="663" spans="6:37" x14ac:dyDescent="0.2">
      <c r="F663" s="8"/>
      <c r="G663" s="8"/>
      <c r="H663" s="8"/>
      <c r="I663" s="8"/>
      <c r="J663" s="24"/>
      <c r="K663" s="17"/>
      <c r="L663" s="46"/>
      <c r="M663" s="8"/>
      <c r="N663" s="31"/>
      <c r="O663" s="8"/>
      <c r="P663" s="13"/>
      <c r="Q663" s="13"/>
      <c r="R663" s="13"/>
      <c r="S663" s="13"/>
      <c r="T663" s="13"/>
      <c r="U663" s="13"/>
      <c r="V663" s="13"/>
      <c r="W663" s="13"/>
      <c r="X663" s="28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8"/>
    </row>
    <row r="664" spans="6:37" x14ac:dyDescent="0.2">
      <c r="F664" s="8"/>
      <c r="G664" s="8"/>
      <c r="H664" s="8"/>
      <c r="I664" s="8"/>
      <c r="J664" s="24"/>
      <c r="K664" s="17"/>
      <c r="L664" s="46"/>
      <c r="M664" s="8"/>
      <c r="N664" s="31"/>
      <c r="O664" s="8"/>
      <c r="P664" s="13"/>
      <c r="Q664" s="13"/>
      <c r="R664" s="13"/>
      <c r="S664" s="13"/>
      <c r="T664" s="13"/>
      <c r="U664" s="13"/>
      <c r="V664" s="13"/>
      <c r="W664" s="13"/>
      <c r="X664" s="28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8"/>
    </row>
    <row r="665" spans="6:37" x14ac:dyDescent="0.2">
      <c r="F665" s="8"/>
      <c r="G665" s="8"/>
      <c r="H665" s="8"/>
      <c r="I665" s="8"/>
      <c r="J665" s="24"/>
      <c r="K665" s="17"/>
      <c r="L665" s="46"/>
      <c r="M665" s="8"/>
      <c r="N665" s="31"/>
      <c r="O665" s="8"/>
      <c r="P665" s="13"/>
      <c r="Q665" s="13"/>
      <c r="R665" s="13"/>
      <c r="S665" s="13"/>
      <c r="T665" s="13"/>
      <c r="U665" s="13"/>
      <c r="V665" s="13"/>
      <c r="W665" s="13"/>
      <c r="X665" s="28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8"/>
    </row>
    <row r="666" spans="6:37" x14ac:dyDescent="0.2">
      <c r="F666" s="8"/>
      <c r="G666" s="8"/>
      <c r="H666" s="8"/>
      <c r="I666" s="8"/>
      <c r="J666" s="24"/>
      <c r="K666" s="17"/>
      <c r="L666" s="46"/>
      <c r="M666" s="8"/>
      <c r="N666" s="31"/>
      <c r="O666" s="8"/>
      <c r="P666" s="13"/>
      <c r="Q666" s="13"/>
      <c r="R666" s="13"/>
      <c r="S666" s="13"/>
      <c r="T666" s="13"/>
      <c r="U666" s="13"/>
      <c r="V666" s="13"/>
      <c r="W666" s="13"/>
      <c r="X666" s="28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8"/>
    </row>
    <row r="667" spans="6:37" x14ac:dyDescent="0.2">
      <c r="F667" s="8"/>
      <c r="G667" s="8"/>
      <c r="H667" s="8"/>
      <c r="I667" s="8"/>
      <c r="J667" s="24"/>
      <c r="K667" s="17"/>
      <c r="L667" s="46"/>
      <c r="M667" s="8"/>
      <c r="N667" s="31"/>
      <c r="O667" s="8"/>
      <c r="P667" s="13"/>
      <c r="Q667" s="13"/>
      <c r="R667" s="13"/>
      <c r="S667" s="13"/>
      <c r="T667" s="13"/>
      <c r="U667" s="13"/>
      <c r="V667" s="13"/>
      <c r="W667" s="13"/>
      <c r="X667" s="28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8"/>
    </row>
    <row r="668" spans="6:37" x14ac:dyDescent="0.2">
      <c r="F668" s="8"/>
      <c r="G668" s="8"/>
      <c r="H668" s="8"/>
      <c r="I668" s="8"/>
      <c r="J668" s="24"/>
      <c r="K668" s="17"/>
      <c r="L668" s="46"/>
      <c r="M668" s="8"/>
      <c r="N668" s="31"/>
      <c r="O668" s="8"/>
      <c r="P668" s="13"/>
      <c r="Q668" s="13"/>
      <c r="R668" s="13"/>
      <c r="S668" s="13"/>
      <c r="T668" s="13"/>
      <c r="U668" s="13"/>
      <c r="V668" s="13"/>
      <c r="W668" s="13"/>
      <c r="X668" s="28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8"/>
    </row>
    <row r="669" spans="6:37" x14ac:dyDescent="0.2">
      <c r="F669" s="8"/>
      <c r="G669" s="8"/>
      <c r="H669" s="8"/>
      <c r="I669" s="8"/>
      <c r="J669" s="24"/>
      <c r="K669" s="17"/>
      <c r="L669" s="46"/>
      <c r="M669" s="8"/>
      <c r="N669" s="31"/>
      <c r="O669" s="8"/>
      <c r="P669" s="13"/>
      <c r="Q669" s="13"/>
      <c r="R669" s="13"/>
      <c r="S669" s="13"/>
      <c r="T669" s="13"/>
      <c r="U669" s="13"/>
      <c r="V669" s="13"/>
      <c r="W669" s="13"/>
      <c r="X669" s="28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8"/>
    </row>
    <row r="670" spans="6:37" x14ac:dyDescent="0.2">
      <c r="F670" s="8"/>
      <c r="G670" s="8"/>
      <c r="H670" s="8"/>
      <c r="I670" s="8"/>
      <c r="J670" s="24"/>
      <c r="K670" s="17"/>
      <c r="L670" s="46"/>
      <c r="M670" s="8"/>
      <c r="N670" s="31"/>
      <c r="O670" s="8"/>
      <c r="P670" s="13"/>
      <c r="Q670" s="13"/>
      <c r="R670" s="13"/>
      <c r="S670" s="13"/>
      <c r="T670" s="13"/>
      <c r="U670" s="13"/>
      <c r="V670" s="13"/>
      <c r="W670" s="13"/>
      <c r="X670" s="28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8"/>
    </row>
    <row r="671" spans="6:37" x14ac:dyDescent="0.2">
      <c r="F671" s="8"/>
      <c r="G671" s="8"/>
      <c r="H671" s="8"/>
      <c r="I671" s="8"/>
      <c r="J671" s="24"/>
      <c r="K671" s="17"/>
      <c r="L671" s="46"/>
      <c r="M671" s="8"/>
      <c r="N671" s="31"/>
      <c r="O671" s="8"/>
      <c r="P671" s="13"/>
      <c r="Q671" s="13"/>
      <c r="R671" s="13"/>
      <c r="S671" s="13"/>
      <c r="T671" s="13"/>
      <c r="U671" s="13"/>
      <c r="V671" s="13"/>
      <c r="W671" s="13"/>
      <c r="X671" s="28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8"/>
    </row>
    <row r="672" spans="6:37" x14ac:dyDescent="0.2">
      <c r="F672" s="8"/>
      <c r="G672" s="8"/>
      <c r="H672" s="8"/>
      <c r="I672" s="8"/>
      <c r="J672" s="24"/>
      <c r="K672" s="17"/>
      <c r="L672" s="46"/>
      <c r="M672" s="8"/>
      <c r="N672" s="31"/>
      <c r="O672" s="8"/>
      <c r="P672" s="13"/>
      <c r="Q672" s="13"/>
      <c r="R672" s="13"/>
      <c r="S672" s="13"/>
      <c r="T672" s="13"/>
      <c r="U672" s="13"/>
      <c r="V672" s="13"/>
      <c r="W672" s="13"/>
      <c r="X672" s="28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8"/>
    </row>
    <row r="673" spans="6:37" x14ac:dyDescent="0.2">
      <c r="F673" s="8"/>
      <c r="G673" s="8"/>
      <c r="H673" s="8"/>
      <c r="I673" s="8"/>
      <c r="J673" s="24"/>
      <c r="K673" s="17"/>
      <c r="L673" s="46"/>
      <c r="M673" s="8"/>
      <c r="N673" s="31"/>
      <c r="O673" s="8"/>
      <c r="P673" s="13"/>
      <c r="Q673" s="13"/>
      <c r="R673" s="13"/>
      <c r="S673" s="13"/>
      <c r="T673" s="13"/>
      <c r="U673" s="13"/>
      <c r="V673" s="13"/>
      <c r="W673" s="13"/>
      <c r="X673" s="28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8"/>
    </row>
    <row r="674" spans="6:37" x14ac:dyDescent="0.2">
      <c r="F674" s="8"/>
      <c r="G674" s="8"/>
      <c r="H674" s="8"/>
      <c r="I674" s="8"/>
      <c r="J674" s="24"/>
      <c r="K674" s="17"/>
      <c r="L674" s="46"/>
      <c r="M674" s="8"/>
      <c r="N674" s="31"/>
      <c r="O674" s="8"/>
      <c r="P674" s="13"/>
      <c r="Q674" s="13"/>
      <c r="R674" s="13"/>
      <c r="S674" s="13"/>
      <c r="T674" s="13"/>
      <c r="U674" s="13"/>
      <c r="V674" s="13"/>
      <c r="W674" s="13"/>
      <c r="X674" s="28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8"/>
    </row>
    <row r="675" spans="6:37" x14ac:dyDescent="0.2">
      <c r="F675" s="8"/>
      <c r="G675" s="8"/>
      <c r="H675" s="8"/>
      <c r="I675" s="8"/>
      <c r="J675" s="24"/>
      <c r="K675" s="17"/>
      <c r="L675" s="46"/>
      <c r="M675" s="8"/>
      <c r="N675" s="31"/>
      <c r="O675" s="8"/>
      <c r="P675" s="13"/>
      <c r="Q675" s="13"/>
      <c r="R675" s="13"/>
      <c r="S675" s="13"/>
      <c r="T675" s="13"/>
      <c r="U675" s="13"/>
      <c r="V675" s="13"/>
      <c r="W675" s="13"/>
      <c r="X675" s="28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8"/>
    </row>
    <row r="676" spans="6:37" x14ac:dyDescent="0.2">
      <c r="F676" s="8"/>
      <c r="G676" s="8"/>
      <c r="H676" s="8"/>
      <c r="I676" s="8"/>
      <c r="J676" s="24"/>
      <c r="K676" s="17"/>
      <c r="L676" s="46"/>
      <c r="M676" s="8"/>
      <c r="N676" s="31"/>
      <c r="O676" s="8"/>
      <c r="P676" s="13"/>
      <c r="Q676" s="13"/>
      <c r="R676" s="13"/>
      <c r="S676" s="13"/>
      <c r="T676" s="13"/>
      <c r="U676" s="13"/>
      <c r="V676" s="13"/>
      <c r="W676" s="13"/>
      <c r="X676" s="28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8"/>
    </row>
    <row r="677" spans="6:37" x14ac:dyDescent="0.2">
      <c r="F677" s="8"/>
      <c r="G677" s="8"/>
      <c r="H677" s="8"/>
      <c r="I677" s="8"/>
      <c r="J677" s="24"/>
      <c r="K677" s="17"/>
      <c r="L677" s="46"/>
      <c r="M677" s="8"/>
      <c r="N677" s="31"/>
      <c r="O677" s="8"/>
      <c r="P677" s="13"/>
      <c r="Q677" s="13"/>
      <c r="R677" s="13"/>
      <c r="S677" s="13"/>
      <c r="T677" s="13"/>
      <c r="U677" s="13"/>
      <c r="V677" s="13"/>
      <c r="W677" s="13"/>
      <c r="X677" s="28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8"/>
    </row>
    <row r="678" spans="6:37" x14ac:dyDescent="0.2">
      <c r="F678" s="8"/>
      <c r="G678" s="8"/>
      <c r="H678" s="8"/>
      <c r="I678" s="8"/>
      <c r="J678" s="24"/>
      <c r="K678" s="17"/>
      <c r="L678" s="46"/>
      <c r="M678" s="8"/>
      <c r="N678" s="31"/>
      <c r="O678" s="8"/>
      <c r="P678" s="13"/>
      <c r="Q678" s="13"/>
      <c r="R678" s="13"/>
      <c r="S678" s="13"/>
      <c r="T678" s="13"/>
      <c r="U678" s="13"/>
      <c r="V678" s="13"/>
      <c r="W678" s="13"/>
      <c r="X678" s="28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8"/>
    </row>
    <row r="679" spans="6:37" x14ac:dyDescent="0.2">
      <c r="F679" s="8"/>
      <c r="G679" s="8"/>
      <c r="H679" s="8"/>
      <c r="I679" s="8"/>
      <c r="J679" s="24"/>
      <c r="K679" s="17"/>
      <c r="L679" s="46"/>
      <c r="M679" s="8"/>
      <c r="N679" s="31"/>
      <c r="O679" s="8"/>
      <c r="P679" s="13"/>
      <c r="Q679" s="13"/>
      <c r="R679" s="13"/>
      <c r="S679" s="13"/>
      <c r="T679" s="13"/>
      <c r="U679" s="13"/>
      <c r="V679" s="13"/>
      <c r="W679" s="13"/>
      <c r="X679" s="28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8"/>
    </row>
  </sheetData>
  <mergeCells count="2">
    <mergeCell ref="Y2:AJ2"/>
    <mergeCell ref="P2:W2"/>
  </mergeCells>
  <phoneticPr fontId="2" type="noConversion"/>
  <conditionalFormatting sqref="J1:L1 N1:N1048576">
    <cfRule type="cellIs" dxfId="11" priority="1" stopIfTrue="1" operator="notEqual">
      <formula>0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L34" sqref="L34"/>
    </sheetView>
  </sheetViews>
  <sheetFormatPr defaultColWidth="8.85546875" defaultRowHeight="12.75" x14ac:dyDescent="0.2"/>
  <cols>
    <col min="1" max="1" width="13.85546875" style="33" bestFit="1" customWidth="1"/>
    <col min="2" max="2" width="7" bestFit="1" customWidth="1"/>
    <col min="3" max="3" width="6.85546875" bestFit="1" customWidth="1"/>
    <col min="4" max="4" width="12" bestFit="1" customWidth="1"/>
    <col min="5" max="5" width="7.7109375" bestFit="1" customWidth="1"/>
    <col min="6" max="7" width="11.140625" bestFit="1" customWidth="1"/>
    <col min="8" max="8" width="7.7109375" bestFit="1" customWidth="1"/>
  </cols>
  <sheetData>
    <row r="1" spans="1:8" x14ac:dyDescent="0.2">
      <c r="A1" s="33" t="s">
        <v>441</v>
      </c>
      <c r="B1" t="s">
        <v>442</v>
      </c>
      <c r="C1" t="s">
        <v>443</v>
      </c>
      <c r="D1" t="s">
        <v>444</v>
      </c>
      <c r="E1" t="s">
        <v>445</v>
      </c>
      <c r="F1" t="s">
        <v>446</v>
      </c>
      <c r="G1" t="s">
        <v>447</v>
      </c>
      <c r="H1" t="s">
        <v>448</v>
      </c>
    </row>
    <row r="2" spans="1:8" x14ac:dyDescent="0.2">
      <c r="A2" s="33" t="s">
        <v>93</v>
      </c>
      <c r="B2" s="41">
        <v>400</v>
      </c>
      <c r="C2" s="41">
        <v>300</v>
      </c>
      <c r="D2" s="88">
        <f>437.5*1.2</f>
        <v>525</v>
      </c>
      <c r="E2" s="89">
        <f>281.25*1.2</f>
        <v>337.5</v>
      </c>
      <c r="F2" s="89">
        <f>687.5*1.2</f>
        <v>825</v>
      </c>
      <c r="G2" s="89">
        <f>644.38*1.2</f>
        <v>773.25599999999997</v>
      </c>
      <c r="H2" s="89">
        <f>566.66*1.2</f>
        <v>679.99199999999996</v>
      </c>
    </row>
    <row r="3" spans="1:8" x14ac:dyDescent="0.2">
      <c r="A3" s="33" t="s">
        <v>104</v>
      </c>
      <c r="B3" s="79">
        <v>1</v>
      </c>
      <c r="C3" s="79">
        <v>1</v>
      </c>
      <c r="D3" s="79">
        <v>1</v>
      </c>
      <c r="E3" s="79">
        <v>1</v>
      </c>
      <c r="F3" s="79">
        <v>1</v>
      </c>
      <c r="G3" s="79">
        <v>1</v>
      </c>
      <c r="H3" s="79">
        <v>1</v>
      </c>
    </row>
    <row r="4" spans="1:8" x14ac:dyDescent="0.2">
      <c r="A4" s="33" t="s">
        <v>106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</row>
    <row r="5" spans="1:8" x14ac:dyDescent="0.2">
      <c r="A5" s="33" t="s">
        <v>108</v>
      </c>
      <c r="B5">
        <v>1</v>
      </c>
      <c r="C5">
        <v>1</v>
      </c>
      <c r="D5">
        <v>1</v>
      </c>
      <c r="E5">
        <v>0</v>
      </c>
      <c r="F5">
        <v>0</v>
      </c>
      <c r="G5">
        <v>0</v>
      </c>
      <c r="H5">
        <v>0</v>
      </c>
    </row>
    <row r="6" spans="1:8" x14ac:dyDescent="0.2">
      <c r="A6" s="33" t="s">
        <v>110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</row>
    <row r="7" spans="1:8" x14ac:dyDescent="0.2">
      <c r="A7" s="33" t="s">
        <v>112</v>
      </c>
      <c r="B7">
        <v>1</v>
      </c>
      <c r="C7">
        <v>1</v>
      </c>
      <c r="D7">
        <v>1</v>
      </c>
      <c r="E7">
        <v>0</v>
      </c>
      <c r="F7">
        <v>0</v>
      </c>
      <c r="G7">
        <v>0</v>
      </c>
      <c r="H7">
        <v>0</v>
      </c>
    </row>
    <row r="8" spans="1:8" x14ac:dyDescent="0.2">
      <c r="A8" s="33" t="s">
        <v>114</v>
      </c>
      <c r="B8">
        <v>1</v>
      </c>
      <c r="C8">
        <v>1</v>
      </c>
      <c r="D8">
        <v>0</v>
      </c>
      <c r="E8">
        <v>0</v>
      </c>
      <c r="F8">
        <v>1</v>
      </c>
      <c r="G8">
        <v>1</v>
      </c>
      <c r="H8">
        <v>1</v>
      </c>
    </row>
    <row r="9" spans="1:8" x14ac:dyDescent="0.2">
      <c r="A9" s="33" t="s">
        <v>116</v>
      </c>
      <c r="B9">
        <v>1</v>
      </c>
      <c r="C9">
        <v>1</v>
      </c>
      <c r="D9">
        <v>0</v>
      </c>
      <c r="E9">
        <v>0</v>
      </c>
      <c r="F9">
        <v>1</v>
      </c>
      <c r="G9">
        <v>1</v>
      </c>
      <c r="H9">
        <v>1</v>
      </c>
    </row>
    <row r="10" spans="1:8" x14ac:dyDescent="0.2">
      <c r="A10" s="33" t="s">
        <v>118</v>
      </c>
      <c r="B10">
        <v>1</v>
      </c>
      <c r="C10">
        <v>1</v>
      </c>
      <c r="D10">
        <v>1</v>
      </c>
      <c r="E10">
        <v>0</v>
      </c>
      <c r="F10">
        <v>0</v>
      </c>
      <c r="G10">
        <v>0</v>
      </c>
      <c r="H10">
        <v>0</v>
      </c>
    </row>
    <row r="11" spans="1:8" x14ac:dyDescent="0.2">
      <c r="A11" s="33" t="s">
        <v>120</v>
      </c>
      <c r="B11">
        <v>1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</row>
    <row r="12" spans="1:8" x14ac:dyDescent="0.2">
      <c r="A12" s="33" t="s">
        <v>122</v>
      </c>
      <c r="B12">
        <v>1</v>
      </c>
      <c r="C12">
        <v>1</v>
      </c>
      <c r="D12">
        <v>1</v>
      </c>
      <c r="E12">
        <v>0</v>
      </c>
      <c r="F12">
        <v>0</v>
      </c>
      <c r="G12">
        <v>1</v>
      </c>
      <c r="H12">
        <v>1</v>
      </c>
    </row>
    <row r="13" spans="1:8" x14ac:dyDescent="0.2">
      <c r="A13" s="33" t="s">
        <v>124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</row>
    <row r="14" spans="1:8" x14ac:dyDescent="0.2">
      <c r="A14" s="33" t="s">
        <v>126</v>
      </c>
      <c r="B14">
        <v>1</v>
      </c>
      <c r="C14">
        <v>1</v>
      </c>
      <c r="D14">
        <v>1</v>
      </c>
      <c r="E14">
        <v>0</v>
      </c>
      <c r="F14">
        <v>0</v>
      </c>
      <c r="G14">
        <v>1</v>
      </c>
      <c r="H14">
        <v>1</v>
      </c>
    </row>
    <row r="15" spans="1:8" x14ac:dyDescent="0.2">
      <c r="A15" s="33" t="s">
        <v>127</v>
      </c>
      <c r="B15">
        <v>0</v>
      </c>
      <c r="C15">
        <v>1</v>
      </c>
      <c r="D15">
        <v>1</v>
      </c>
      <c r="E15">
        <v>0</v>
      </c>
      <c r="F15">
        <v>0</v>
      </c>
      <c r="G15">
        <v>0</v>
      </c>
      <c r="H15">
        <v>0</v>
      </c>
    </row>
    <row r="16" spans="1:8" x14ac:dyDescent="0.2">
      <c r="A16" s="33" t="s">
        <v>129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</row>
    <row r="17" spans="1:8" x14ac:dyDescent="0.2">
      <c r="A17" s="33" t="s">
        <v>131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x14ac:dyDescent="0.2">
      <c r="A18" s="33" t="s">
        <v>133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</row>
    <row r="19" spans="1:8" x14ac:dyDescent="0.2">
      <c r="A19" s="33" t="s">
        <v>135</v>
      </c>
      <c r="B19">
        <v>1</v>
      </c>
      <c r="C19">
        <v>1</v>
      </c>
      <c r="D19">
        <v>1</v>
      </c>
      <c r="E19">
        <v>0</v>
      </c>
      <c r="F19">
        <v>0</v>
      </c>
      <c r="G19">
        <v>0</v>
      </c>
      <c r="H19">
        <v>0</v>
      </c>
    </row>
    <row r="20" spans="1:8" x14ac:dyDescent="0.2">
      <c r="A20" s="33" t="s">
        <v>137</v>
      </c>
      <c r="B20">
        <v>1</v>
      </c>
      <c r="C20">
        <v>1</v>
      </c>
      <c r="D20">
        <v>1</v>
      </c>
      <c r="E20">
        <v>0</v>
      </c>
      <c r="F20">
        <v>0</v>
      </c>
      <c r="G20">
        <v>0</v>
      </c>
      <c r="H20">
        <v>0</v>
      </c>
    </row>
    <row r="21" spans="1:8" x14ac:dyDescent="0.2">
      <c r="A21" s="33" t="s">
        <v>139</v>
      </c>
      <c r="B21">
        <v>1</v>
      </c>
      <c r="C21">
        <v>1</v>
      </c>
      <c r="D21">
        <v>1</v>
      </c>
      <c r="E21">
        <v>0</v>
      </c>
      <c r="F21">
        <v>1</v>
      </c>
      <c r="G21">
        <v>1</v>
      </c>
      <c r="H21">
        <v>1</v>
      </c>
    </row>
    <row r="22" spans="1:8" x14ac:dyDescent="0.2">
      <c r="A22" s="33" t="s">
        <v>199</v>
      </c>
      <c r="B22">
        <v>0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</row>
    <row r="23" spans="1:8" x14ac:dyDescent="0.2">
      <c r="A23" s="33" t="s">
        <v>449</v>
      </c>
      <c r="B23" s="79">
        <f>SUM(B3:B22)</f>
        <v>17</v>
      </c>
      <c r="C23" s="79">
        <f>SUM(C3:C22)</f>
        <v>18</v>
      </c>
      <c r="D23" s="79">
        <f>SUM(D3:D22)</f>
        <v>17</v>
      </c>
      <c r="E23" s="79">
        <f>SUM(E3:E22)</f>
        <v>7</v>
      </c>
      <c r="F23" s="79">
        <f t="shared" ref="F23:H23" si="0">SUM(F3:F22)</f>
        <v>10</v>
      </c>
      <c r="G23" s="79">
        <f t="shared" si="0"/>
        <v>12</v>
      </c>
      <c r="H23" s="79">
        <f t="shared" si="0"/>
        <v>12</v>
      </c>
    </row>
    <row r="24" spans="1:8" x14ac:dyDescent="0.2">
      <c r="A24" s="33" t="s">
        <v>450</v>
      </c>
      <c r="B24">
        <f t="shared" ref="B24:H24" si="1">B2/B23</f>
        <v>23.529411764705884</v>
      </c>
      <c r="C24">
        <f t="shared" si="1"/>
        <v>16.666666666666668</v>
      </c>
      <c r="D24">
        <f t="shared" si="1"/>
        <v>30.882352941176471</v>
      </c>
      <c r="E24">
        <f t="shared" si="1"/>
        <v>48.214285714285715</v>
      </c>
      <c r="F24">
        <f t="shared" si="1"/>
        <v>82.5</v>
      </c>
      <c r="G24">
        <f t="shared" si="1"/>
        <v>64.438000000000002</v>
      </c>
      <c r="H24">
        <f t="shared" si="1"/>
        <v>56.665999999999997</v>
      </c>
    </row>
  </sheetData>
  <conditionalFormatting sqref="E3:H22">
    <cfRule type="cellIs" dxfId="10" priority="7" operator="equal">
      <formula>0</formula>
    </cfRule>
    <cfRule type="cellIs" dxfId="9" priority="8" operator="equal">
      <formula>1</formula>
    </cfRule>
  </conditionalFormatting>
  <conditionalFormatting sqref="D3:D22">
    <cfRule type="cellIs" dxfId="8" priority="5" operator="equal">
      <formula>0</formula>
    </cfRule>
    <cfRule type="cellIs" dxfId="7" priority="6" operator="equal">
      <formula>1</formula>
    </cfRule>
  </conditionalFormatting>
  <conditionalFormatting sqref="C3:C22">
    <cfRule type="cellIs" dxfId="6" priority="3" operator="equal">
      <formula>0</formula>
    </cfRule>
    <cfRule type="cellIs" dxfId="5" priority="4" operator="equal">
      <formula>1</formula>
    </cfRule>
  </conditionalFormatting>
  <conditionalFormatting sqref="B3:B22">
    <cfRule type="cellIs" dxfId="4" priority="1" operator="equal">
      <formula>0</formula>
    </cfRule>
    <cfRule type="cellIs" dxfId="3" priority="2" operator="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400"/>
  <sheetViews>
    <sheetView zoomScaleNormal="100" workbookViewId="0">
      <pane xSplit="4" ySplit="5" topLeftCell="E63" activePane="bottomRight" state="frozen"/>
      <selection pane="topRight" activeCell="D1" sqref="D1"/>
      <selection pane="bottomLeft" activeCell="A6" sqref="A6"/>
      <selection pane="bottomRight" activeCell="X4" sqref="X4"/>
    </sheetView>
  </sheetViews>
  <sheetFormatPr defaultColWidth="8.85546875" defaultRowHeight="12.75" x14ac:dyDescent="0.2"/>
  <cols>
    <col min="1" max="1" width="34.85546875" bestFit="1" customWidth="1"/>
    <col min="2" max="2" width="5.28515625" bestFit="1" customWidth="1"/>
    <col min="3" max="3" width="9.85546875" bestFit="1" customWidth="1"/>
    <col min="4" max="4" width="10.42578125" bestFit="1" customWidth="1"/>
    <col min="5" max="6" width="10.28515625" bestFit="1" customWidth="1"/>
    <col min="7" max="7" width="8.140625" bestFit="1" customWidth="1"/>
    <col min="8" max="8" width="1.7109375" bestFit="1" customWidth="1"/>
    <col min="9" max="9" width="10.28515625" bestFit="1" customWidth="1"/>
    <col min="10" max="10" width="7.85546875" bestFit="1" customWidth="1"/>
    <col min="11" max="12" width="10.28515625" bestFit="1" customWidth="1"/>
    <col min="13" max="14" width="7.85546875" bestFit="1" customWidth="1"/>
    <col min="15" max="16" width="10.28515625" bestFit="1" customWidth="1"/>
    <col min="17" max="18" width="7.85546875" bestFit="1" customWidth="1"/>
    <col min="19" max="19" width="10.28515625" bestFit="1" customWidth="1"/>
    <col min="20" max="20" width="8.7109375" bestFit="1" customWidth="1"/>
    <col min="21" max="21" width="11.140625" bestFit="1" customWidth="1"/>
    <col min="22" max="22" width="8.7109375" bestFit="1" customWidth="1"/>
    <col min="23" max="23" width="8.85546875" bestFit="1" customWidth="1"/>
    <col min="24" max="25" width="10.28515625" bestFit="1" customWidth="1"/>
    <col min="26" max="67" width="1.7109375" bestFit="1" customWidth="1"/>
  </cols>
  <sheetData>
    <row r="1" spans="1:105" x14ac:dyDescent="0.2">
      <c r="A1" s="4" t="str">
        <f>Summary!A1</f>
        <v>GB U25 team to South Africa 2017</v>
      </c>
      <c r="C1" t="str">
        <f>IF(D1=0,"","Check")</f>
        <v>Check</v>
      </c>
      <c r="D1" s="8">
        <f>D2-D3</f>
        <v>-10541.853669132484</v>
      </c>
      <c r="E1" s="8"/>
    </row>
    <row r="2" spans="1:105" x14ac:dyDescent="0.2">
      <c r="A2" s="61" t="s">
        <v>157</v>
      </c>
      <c r="C2" t="s">
        <v>66</v>
      </c>
      <c r="D2" s="8">
        <f>'Cash Book'!J3</f>
        <v>0</v>
      </c>
      <c r="E2" s="8"/>
    </row>
    <row r="3" spans="1:105" x14ac:dyDescent="0.2">
      <c r="C3" t="s">
        <v>67</v>
      </c>
      <c r="D3" s="8">
        <f>SUM(D17:D85)</f>
        <v>10541.853669132484</v>
      </c>
      <c r="E3" s="53" t="s">
        <v>104</v>
      </c>
      <c r="F3" s="53" t="s">
        <v>106</v>
      </c>
      <c r="G3" s="53" t="s">
        <v>108</v>
      </c>
      <c r="H3" s="53"/>
      <c r="I3" s="53" t="s">
        <v>110</v>
      </c>
      <c r="J3" s="53" t="s">
        <v>112</v>
      </c>
      <c r="K3" s="53" t="s">
        <v>114</v>
      </c>
      <c r="L3" s="53" t="s">
        <v>116</v>
      </c>
      <c r="M3" s="53" t="s">
        <v>118</v>
      </c>
      <c r="N3" s="53" t="s">
        <v>120</v>
      </c>
      <c r="O3" s="53" t="s">
        <v>122</v>
      </c>
      <c r="P3" s="53" t="s">
        <v>124</v>
      </c>
      <c r="Q3" s="53" t="s">
        <v>126</v>
      </c>
      <c r="R3" s="53" t="s">
        <v>127</v>
      </c>
      <c r="S3" s="53" t="s">
        <v>129</v>
      </c>
      <c r="T3" s="53" t="s">
        <v>131</v>
      </c>
      <c r="U3" s="53" t="s">
        <v>133</v>
      </c>
      <c r="V3" s="53" t="s">
        <v>135</v>
      </c>
      <c r="W3" s="53" t="s">
        <v>137</v>
      </c>
      <c r="X3" s="53" t="s">
        <v>139</v>
      </c>
      <c r="Y3" s="53" t="s">
        <v>199</v>
      </c>
    </row>
    <row r="4" spans="1:105" x14ac:dyDescent="0.2">
      <c r="E4" s="53" t="s">
        <v>105</v>
      </c>
      <c r="F4" s="53" t="s">
        <v>107</v>
      </c>
      <c r="G4" s="53" t="s">
        <v>109</v>
      </c>
      <c r="H4" s="53"/>
      <c r="I4" s="53" t="s">
        <v>111</v>
      </c>
      <c r="J4" s="53" t="s">
        <v>113</v>
      </c>
      <c r="K4" s="53" t="s">
        <v>115</v>
      </c>
      <c r="L4" s="53" t="s">
        <v>117</v>
      </c>
      <c r="M4" s="53" t="s">
        <v>119</v>
      </c>
      <c r="N4" s="53" t="s">
        <v>121</v>
      </c>
      <c r="O4" s="53" t="s">
        <v>123</v>
      </c>
      <c r="P4" s="53" t="s">
        <v>125</v>
      </c>
      <c r="Q4" s="53" t="s">
        <v>121</v>
      </c>
      <c r="R4" s="53" t="s">
        <v>128</v>
      </c>
      <c r="S4" s="53" t="s">
        <v>130</v>
      </c>
      <c r="T4" s="53" t="s">
        <v>132</v>
      </c>
      <c r="U4" s="53" t="s">
        <v>134</v>
      </c>
      <c r="V4" s="53" t="s">
        <v>136</v>
      </c>
      <c r="W4" s="53" t="s">
        <v>138</v>
      </c>
      <c r="X4" s="53" t="s">
        <v>140</v>
      </c>
      <c r="Y4" s="53" t="s">
        <v>200</v>
      </c>
    </row>
    <row r="5" spans="1:105" x14ac:dyDescent="0.2">
      <c r="A5" t="s">
        <v>68</v>
      </c>
      <c r="B5" t="s">
        <v>69</v>
      </c>
      <c r="C5" t="s">
        <v>70</v>
      </c>
      <c r="D5" t="s">
        <v>71</v>
      </c>
    </row>
    <row r="6" spans="1:105" x14ac:dyDescent="0.2"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105" s="41" customFormat="1" x14ac:dyDescent="0.2">
      <c r="C7" s="42"/>
      <c r="D7" s="8">
        <f>SUM(E7:BP7)</f>
        <v>0</v>
      </c>
      <c r="E7" s="81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</row>
    <row r="8" spans="1:105" s="41" customFormat="1" x14ac:dyDescent="0.2">
      <c r="C8" s="42"/>
      <c r="D8" s="8">
        <f>SUM(E8:BP8)</f>
        <v>0</v>
      </c>
      <c r="E8" s="81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1:105" s="41" customFormat="1" x14ac:dyDescent="0.2">
      <c r="C9" s="42"/>
      <c r="D9" s="8">
        <f>SUM(E9:BP9)</f>
        <v>0</v>
      </c>
      <c r="E9" s="81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44" customFormat="1" x14ac:dyDescent="0.2">
      <c r="A10" s="47" t="s">
        <v>72</v>
      </c>
      <c r="C10" s="45"/>
      <c r="D10" s="46">
        <f>SUM(E10:BP10)</f>
        <v>0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</row>
    <row r="11" spans="1:105" s="44" customFormat="1" x14ac:dyDescent="0.2">
      <c r="C11" s="46"/>
      <c r="D11" s="46">
        <f>SUM(E11:BP11)</f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</row>
    <row r="12" spans="1:105" s="44" customFormat="1" x14ac:dyDescent="0.2">
      <c r="C12" s="46"/>
      <c r="D12" s="46">
        <f t="shared" ref="D12:D48" si="0">SUM(E12:BP12)</f>
        <v>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</row>
    <row r="13" spans="1:105" s="44" customFormat="1" x14ac:dyDescent="0.2">
      <c r="C13" s="46"/>
      <c r="D13" s="46">
        <f>SUM(E13:BP13)</f>
        <v>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</row>
    <row r="14" spans="1:105" s="44" customFormat="1" x14ac:dyDescent="0.2">
      <c r="C14" s="46"/>
      <c r="D14" s="46">
        <f>SUM(E14:BP14)</f>
        <v>0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</row>
    <row r="15" spans="1:105" s="44" customFormat="1" x14ac:dyDescent="0.2">
      <c r="C15" s="46"/>
      <c r="D15" s="46">
        <f>SUM(E15:BP15)</f>
        <v>0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</row>
    <row r="16" spans="1:105" s="44" customFormat="1" x14ac:dyDescent="0.2">
      <c r="C16" s="45"/>
      <c r="D16" s="46">
        <f t="shared" si="0"/>
        <v>0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</row>
    <row r="17" spans="1:105" s="2" customFormat="1" x14ac:dyDescent="0.2">
      <c r="A17" s="2" t="s">
        <v>73</v>
      </c>
      <c r="B17" s="2">
        <v>1</v>
      </c>
      <c r="C17" s="43">
        <v>42522</v>
      </c>
      <c r="D17" s="13">
        <f>SUM(E17:BP17)</f>
        <v>-2000</v>
      </c>
      <c r="E17" s="83">
        <v>-100</v>
      </c>
      <c r="F17" s="83">
        <v>-100</v>
      </c>
      <c r="G17" s="83">
        <v>-100</v>
      </c>
      <c r="H17" s="83"/>
      <c r="I17" s="83">
        <v>-100</v>
      </c>
      <c r="J17" s="83">
        <v>-100</v>
      </c>
      <c r="K17" s="83">
        <v>-100</v>
      </c>
      <c r="L17" s="83">
        <v>-100</v>
      </c>
      <c r="M17" s="83">
        <v>-100</v>
      </c>
      <c r="N17" s="83">
        <v>-100</v>
      </c>
      <c r="O17" s="83">
        <v>-100</v>
      </c>
      <c r="P17" s="83">
        <v>-100</v>
      </c>
      <c r="Q17" s="83">
        <v>-100</v>
      </c>
      <c r="R17" s="83">
        <v>-100</v>
      </c>
      <c r="S17" s="83">
        <v>-100</v>
      </c>
      <c r="T17" s="83">
        <v>-100</v>
      </c>
      <c r="U17" s="83">
        <v>-100</v>
      </c>
      <c r="V17" s="83">
        <v>-100</v>
      </c>
      <c r="W17" s="83">
        <v>-100</v>
      </c>
      <c r="X17" s="83">
        <v>-100</v>
      </c>
      <c r="Y17" s="83">
        <v>-100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</row>
    <row r="18" spans="1:105" s="2" customFormat="1" x14ac:dyDescent="0.2">
      <c r="B18" s="2">
        <v>2</v>
      </c>
      <c r="C18" s="43">
        <v>42552</v>
      </c>
      <c r="D18" s="13">
        <f>SUM(E18:BP18)</f>
        <v>-1900</v>
      </c>
      <c r="E18" s="83">
        <v>-100</v>
      </c>
      <c r="F18" s="83">
        <v>-100</v>
      </c>
      <c r="G18" s="83">
        <v>-100</v>
      </c>
      <c r="H18" s="83"/>
      <c r="I18" s="83">
        <v>-100</v>
      </c>
      <c r="J18" s="83">
        <v>-100</v>
      </c>
      <c r="K18" s="83">
        <v>-100</v>
      </c>
      <c r="L18" s="83">
        <v>-100</v>
      </c>
      <c r="M18" s="83">
        <v>-100</v>
      </c>
      <c r="N18" s="83">
        <v>-100</v>
      </c>
      <c r="O18" s="83">
        <v>-100</v>
      </c>
      <c r="P18" s="83">
        <v>-100</v>
      </c>
      <c r="Q18" s="83">
        <v>-100</v>
      </c>
      <c r="R18" s="83">
        <v>-100</v>
      </c>
      <c r="S18" s="83">
        <v>-100</v>
      </c>
      <c r="T18" s="83">
        <v>0</v>
      </c>
      <c r="U18" s="83">
        <v>-100</v>
      </c>
      <c r="V18" s="83">
        <v>-100</v>
      </c>
      <c r="W18" s="83">
        <v>-100</v>
      </c>
      <c r="X18" s="83">
        <v>-100</v>
      </c>
      <c r="Y18" s="83">
        <v>-100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</row>
    <row r="19" spans="1:105" s="2" customFormat="1" x14ac:dyDescent="0.2">
      <c r="B19" s="2">
        <v>3</v>
      </c>
      <c r="C19" s="43">
        <v>42583</v>
      </c>
      <c r="D19" s="13">
        <f t="shared" si="0"/>
        <v>-1800</v>
      </c>
      <c r="E19" s="83">
        <v>-100</v>
      </c>
      <c r="F19" s="83">
        <v>-100</v>
      </c>
      <c r="G19" s="83">
        <v>-100</v>
      </c>
      <c r="H19" s="83"/>
      <c r="I19" s="83">
        <v>-100</v>
      </c>
      <c r="J19" s="83">
        <v>-100</v>
      </c>
      <c r="K19" s="83">
        <v>-100</v>
      </c>
      <c r="L19" s="83">
        <v>-100</v>
      </c>
      <c r="M19" s="83">
        <v>-100</v>
      </c>
      <c r="N19" s="83">
        <v>-100</v>
      </c>
      <c r="O19" s="83">
        <v>-100</v>
      </c>
      <c r="P19" s="83">
        <v>-100</v>
      </c>
      <c r="Q19" s="83">
        <v>-100</v>
      </c>
      <c r="R19" s="83">
        <v>-100</v>
      </c>
      <c r="S19" s="83">
        <v>-100</v>
      </c>
      <c r="T19" s="83">
        <v>0</v>
      </c>
      <c r="U19" s="83">
        <v>0</v>
      </c>
      <c r="V19" s="83">
        <v>-100</v>
      </c>
      <c r="W19" s="83">
        <v>-100</v>
      </c>
      <c r="X19" s="83">
        <v>-100</v>
      </c>
      <c r="Y19" s="83">
        <v>-100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2" customFormat="1" x14ac:dyDescent="0.2">
      <c r="B20" s="2">
        <v>4</v>
      </c>
      <c r="C20" s="43">
        <v>42614</v>
      </c>
      <c r="D20" s="13">
        <f t="shared" si="0"/>
        <v>-3000</v>
      </c>
      <c r="E20" s="83">
        <v>-250</v>
      </c>
      <c r="F20" s="83">
        <v>-250</v>
      </c>
      <c r="G20" s="83">
        <v>-250</v>
      </c>
      <c r="H20" s="83"/>
      <c r="I20" s="83">
        <v>-250</v>
      </c>
      <c r="J20" s="83">
        <v>-250</v>
      </c>
      <c r="K20" s="83">
        <v>-250</v>
      </c>
      <c r="L20" s="83">
        <v>-250</v>
      </c>
      <c r="M20" s="83">
        <v>0</v>
      </c>
      <c r="N20" s="83">
        <v>0</v>
      </c>
      <c r="O20" s="83">
        <v>-250</v>
      </c>
      <c r="P20" s="83">
        <v>-250</v>
      </c>
      <c r="Q20" s="83">
        <v>0</v>
      </c>
      <c r="R20" s="83">
        <v>0</v>
      </c>
      <c r="S20" s="83">
        <v>-250</v>
      </c>
      <c r="T20" s="83">
        <v>0</v>
      </c>
      <c r="U20" s="83">
        <v>0</v>
      </c>
      <c r="V20" s="83">
        <v>0</v>
      </c>
      <c r="W20" s="83">
        <v>0</v>
      </c>
      <c r="X20" s="83">
        <v>-250</v>
      </c>
      <c r="Y20" s="83">
        <v>-250</v>
      </c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  <row r="21" spans="1:105" s="2" customFormat="1" x14ac:dyDescent="0.2">
      <c r="B21" s="2">
        <v>5</v>
      </c>
      <c r="C21" s="43">
        <v>42644</v>
      </c>
      <c r="D21" s="13">
        <f t="shared" si="0"/>
        <v>-3000</v>
      </c>
      <c r="E21" s="83">
        <v>-250</v>
      </c>
      <c r="F21" s="83">
        <v>-250</v>
      </c>
      <c r="G21" s="83">
        <v>-250</v>
      </c>
      <c r="H21" s="83"/>
      <c r="I21" s="83">
        <v>-250</v>
      </c>
      <c r="J21" s="83">
        <v>-250</v>
      </c>
      <c r="K21" s="83">
        <v>-250</v>
      </c>
      <c r="L21" s="83">
        <v>-250</v>
      </c>
      <c r="M21" s="83">
        <v>0</v>
      </c>
      <c r="N21" s="83">
        <v>0</v>
      </c>
      <c r="O21" s="83">
        <v>-250</v>
      </c>
      <c r="P21" s="83">
        <v>-250</v>
      </c>
      <c r="Q21" s="83">
        <v>0</v>
      </c>
      <c r="R21" s="83">
        <v>0</v>
      </c>
      <c r="S21" s="83">
        <v>-250</v>
      </c>
      <c r="T21" s="83">
        <v>0</v>
      </c>
      <c r="U21" s="83">
        <v>0</v>
      </c>
      <c r="V21" s="83">
        <v>0</v>
      </c>
      <c r="W21" s="83">
        <v>0</v>
      </c>
      <c r="X21" s="83">
        <v>-250</v>
      </c>
      <c r="Y21" s="83">
        <v>-250</v>
      </c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</row>
    <row r="22" spans="1:105" s="2" customFormat="1" x14ac:dyDescent="0.2">
      <c r="B22" s="2">
        <v>6</v>
      </c>
      <c r="C22" s="43">
        <v>42675</v>
      </c>
      <c r="D22" s="13">
        <f t="shared" si="0"/>
        <v>-2750</v>
      </c>
      <c r="E22" s="83">
        <v>-250</v>
      </c>
      <c r="F22" s="83">
        <v>-250</v>
      </c>
      <c r="G22" s="83">
        <v>0</v>
      </c>
      <c r="H22" s="83"/>
      <c r="I22" s="83">
        <v>-250</v>
      </c>
      <c r="J22" s="83">
        <v>-250</v>
      </c>
      <c r="K22" s="83">
        <v>-250</v>
      </c>
      <c r="L22" s="83">
        <v>-250</v>
      </c>
      <c r="M22" s="83">
        <v>0</v>
      </c>
      <c r="N22" s="83">
        <v>0</v>
      </c>
      <c r="O22" s="83">
        <v>-250</v>
      </c>
      <c r="P22" s="83">
        <v>-250</v>
      </c>
      <c r="Q22" s="83">
        <v>0</v>
      </c>
      <c r="R22" s="83">
        <v>0</v>
      </c>
      <c r="S22" s="83">
        <v>-250</v>
      </c>
      <c r="T22" s="83">
        <v>0</v>
      </c>
      <c r="U22" s="83">
        <v>0</v>
      </c>
      <c r="V22" s="83">
        <v>0</v>
      </c>
      <c r="W22" s="83">
        <v>0</v>
      </c>
      <c r="X22" s="83">
        <v>-250</v>
      </c>
      <c r="Y22" s="83">
        <v>-250</v>
      </c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</row>
    <row r="23" spans="1:105" s="2" customFormat="1" x14ac:dyDescent="0.2">
      <c r="B23" s="2">
        <v>7</v>
      </c>
      <c r="C23" s="43">
        <v>42705</v>
      </c>
      <c r="D23" s="13">
        <f t="shared" si="0"/>
        <v>-2500</v>
      </c>
      <c r="E23" s="83">
        <v>-250</v>
      </c>
      <c r="F23" s="83">
        <v>-250</v>
      </c>
      <c r="G23" s="83">
        <v>0</v>
      </c>
      <c r="H23" s="83"/>
      <c r="I23" s="83">
        <v>-250</v>
      </c>
      <c r="J23" s="83">
        <v>0</v>
      </c>
      <c r="K23" s="83">
        <v>-250</v>
      </c>
      <c r="L23" s="83">
        <v>-250</v>
      </c>
      <c r="M23" s="83">
        <v>0</v>
      </c>
      <c r="N23" s="83">
        <v>0</v>
      </c>
      <c r="O23" s="83">
        <v>-250</v>
      </c>
      <c r="P23" s="83">
        <v>-250</v>
      </c>
      <c r="Q23" s="83">
        <v>0</v>
      </c>
      <c r="R23" s="83">
        <v>0</v>
      </c>
      <c r="S23" s="83">
        <v>-250</v>
      </c>
      <c r="T23" s="83">
        <v>0</v>
      </c>
      <c r="U23" s="83">
        <v>0</v>
      </c>
      <c r="V23" s="83">
        <v>0</v>
      </c>
      <c r="W23" s="83">
        <v>0</v>
      </c>
      <c r="X23" s="83">
        <v>-250</v>
      </c>
      <c r="Y23" s="83">
        <v>-250</v>
      </c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s="2" customFormat="1" x14ac:dyDescent="0.2">
      <c r="B24" s="2">
        <v>8</v>
      </c>
      <c r="C24" s="43">
        <v>42736</v>
      </c>
      <c r="D24" s="13">
        <f>SUM(E24:BP24)</f>
        <v>-2600</v>
      </c>
      <c r="E24" s="83">
        <v>-250</v>
      </c>
      <c r="F24" s="83">
        <v>-250</v>
      </c>
      <c r="G24" s="83">
        <v>0</v>
      </c>
      <c r="H24" s="83"/>
      <c r="I24" s="83">
        <v>-250</v>
      </c>
      <c r="J24" s="83">
        <v>0</v>
      </c>
      <c r="K24" s="83">
        <v>-250</v>
      </c>
      <c r="L24" s="83">
        <v>-250</v>
      </c>
      <c r="M24" s="83">
        <v>0</v>
      </c>
      <c r="N24" s="83">
        <v>0</v>
      </c>
      <c r="O24" s="83">
        <v>-250</v>
      </c>
      <c r="P24" s="83">
        <v>-250</v>
      </c>
      <c r="Q24" s="83"/>
      <c r="R24" s="83">
        <v>0</v>
      </c>
      <c r="S24" s="83">
        <v>-250</v>
      </c>
      <c r="T24" s="83">
        <v>0</v>
      </c>
      <c r="U24" s="83">
        <v>-100</v>
      </c>
      <c r="V24" s="83">
        <v>0</v>
      </c>
      <c r="W24" s="83">
        <v>0</v>
      </c>
      <c r="X24" s="83">
        <v>-250</v>
      </c>
      <c r="Y24" s="83">
        <v>-250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</row>
    <row r="25" spans="1:105" s="2" customFormat="1" x14ac:dyDescent="0.2">
      <c r="B25" s="2">
        <v>9</v>
      </c>
      <c r="C25" s="43">
        <v>42767</v>
      </c>
      <c r="D25" s="13">
        <f t="shared" ref="D25:D28" si="1">SUM(E25:BP25)</f>
        <v>-2600</v>
      </c>
      <c r="E25" s="83">
        <v>-250</v>
      </c>
      <c r="F25" s="83">
        <v>-250</v>
      </c>
      <c r="G25" s="83">
        <v>0</v>
      </c>
      <c r="H25" s="83"/>
      <c r="I25" s="83">
        <v>-250</v>
      </c>
      <c r="J25" s="83">
        <v>0</v>
      </c>
      <c r="K25" s="83">
        <v>-250</v>
      </c>
      <c r="L25" s="83">
        <v>-250</v>
      </c>
      <c r="M25" s="83">
        <v>0</v>
      </c>
      <c r="N25" s="83">
        <v>0</v>
      </c>
      <c r="O25" s="83">
        <v>-250</v>
      </c>
      <c r="P25" s="83">
        <v>-250</v>
      </c>
      <c r="Q25" s="83"/>
      <c r="R25" s="83">
        <v>0</v>
      </c>
      <c r="S25" s="83">
        <v>-250</v>
      </c>
      <c r="T25" s="83">
        <v>0</v>
      </c>
      <c r="U25" s="83">
        <v>-100</v>
      </c>
      <c r="V25" s="83">
        <v>0</v>
      </c>
      <c r="W25" s="83">
        <v>0</v>
      </c>
      <c r="X25" s="83">
        <v>-250</v>
      </c>
      <c r="Y25" s="83">
        <v>-250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</row>
    <row r="26" spans="1:105" s="2" customFormat="1" x14ac:dyDescent="0.2">
      <c r="B26" s="2">
        <v>10</v>
      </c>
      <c r="C26" s="43">
        <v>42795</v>
      </c>
      <c r="D26" s="13">
        <f>SUM(E26:BP26)</f>
        <v>-2350</v>
      </c>
      <c r="E26" s="83">
        <v>-250</v>
      </c>
      <c r="F26" s="83">
        <v>-250</v>
      </c>
      <c r="G26" s="83">
        <v>0</v>
      </c>
      <c r="H26" s="83"/>
      <c r="I26" s="83">
        <v>-250</v>
      </c>
      <c r="J26" s="83">
        <v>0</v>
      </c>
      <c r="K26" s="83">
        <v>-250</v>
      </c>
      <c r="L26" s="83">
        <v>-250</v>
      </c>
      <c r="M26" s="83">
        <v>0</v>
      </c>
      <c r="N26" s="83">
        <v>0</v>
      </c>
      <c r="O26" s="83">
        <v>-250</v>
      </c>
      <c r="P26" s="83">
        <v>-250</v>
      </c>
      <c r="Q26" s="83"/>
      <c r="R26" s="83">
        <v>0</v>
      </c>
      <c r="S26" s="83">
        <v>-250</v>
      </c>
      <c r="T26" s="83">
        <v>0</v>
      </c>
      <c r="U26" s="83">
        <v>-100</v>
      </c>
      <c r="V26" s="83">
        <v>0</v>
      </c>
      <c r="W26" s="83">
        <v>0</v>
      </c>
      <c r="X26" s="83">
        <v>-250</v>
      </c>
      <c r="Y26" s="83">
        <v>0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</row>
    <row r="27" spans="1:105" s="2" customFormat="1" x14ac:dyDescent="0.2">
      <c r="B27" s="2">
        <v>11</v>
      </c>
      <c r="C27" s="43">
        <v>42826</v>
      </c>
      <c r="D27" s="13">
        <f t="shared" si="1"/>
        <v>0</v>
      </c>
      <c r="E27" s="83">
        <v>0</v>
      </c>
      <c r="F27" s="83">
        <v>0</v>
      </c>
      <c r="G27" s="83">
        <v>0</v>
      </c>
      <c r="H27" s="83"/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/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</row>
    <row r="28" spans="1:105" s="2" customFormat="1" x14ac:dyDescent="0.2">
      <c r="B28" s="2">
        <v>12</v>
      </c>
      <c r="C28" s="43">
        <v>42856</v>
      </c>
      <c r="D28" s="13">
        <f t="shared" si="1"/>
        <v>0</v>
      </c>
      <c r="E28" s="83">
        <v>0</v>
      </c>
      <c r="F28" s="83">
        <v>0</v>
      </c>
      <c r="G28" s="83">
        <v>0</v>
      </c>
      <c r="H28" s="83"/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/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</row>
    <row r="29" spans="1:105" s="2" customFormat="1" x14ac:dyDescent="0.2">
      <c r="C29" s="43" t="s">
        <v>460</v>
      </c>
      <c r="D29" s="13">
        <f>SUM(E29:BP29)</f>
        <v>-249.89</v>
      </c>
      <c r="E29" s="83">
        <v>-249.89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</row>
    <row r="30" spans="1:105" s="2" customFormat="1" x14ac:dyDescent="0.2">
      <c r="C30" s="43" t="s">
        <v>462</v>
      </c>
      <c r="D30" s="13">
        <f>SUM(E30:BP30)</f>
        <v>-3150</v>
      </c>
      <c r="E30" s="83">
        <v>-365</v>
      </c>
      <c r="F30" s="83">
        <v>-315</v>
      </c>
      <c r="G30" s="83"/>
      <c r="H30" s="83"/>
      <c r="I30" s="83">
        <v>-315</v>
      </c>
      <c r="J30" s="83"/>
      <c r="K30" s="83">
        <v>-315</v>
      </c>
      <c r="L30" s="83">
        <v>-315</v>
      </c>
      <c r="M30" s="83"/>
      <c r="N30" s="83"/>
      <c r="O30" s="83">
        <v>-315</v>
      </c>
      <c r="P30" s="83">
        <v>-315</v>
      </c>
      <c r="Q30" s="83"/>
      <c r="R30" s="83"/>
      <c r="S30" s="83">
        <v>-315</v>
      </c>
      <c r="T30" s="83"/>
      <c r="U30" s="83"/>
      <c r="V30" s="83"/>
      <c r="W30" s="83"/>
      <c r="X30" s="83">
        <v>-315</v>
      </c>
      <c r="Y30" s="83">
        <v>-265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</row>
    <row r="31" spans="1:105" s="41" customFormat="1" x14ac:dyDescent="0.2">
      <c r="A31" s="50" t="s">
        <v>166</v>
      </c>
      <c r="C31" s="62"/>
      <c r="D31" s="8">
        <f t="shared" si="0"/>
        <v>705.99999999999977</v>
      </c>
      <c r="E31" s="81">
        <f>706/19</f>
        <v>37.157894736842103</v>
      </c>
      <c r="F31" s="81">
        <f t="shared" ref="F31:X31" si="2">706/19</f>
        <v>37.157894736842103</v>
      </c>
      <c r="G31" s="81">
        <f t="shared" si="2"/>
        <v>37.157894736842103</v>
      </c>
      <c r="H31" s="81"/>
      <c r="I31" s="81">
        <f t="shared" si="2"/>
        <v>37.157894736842103</v>
      </c>
      <c r="J31" s="81">
        <f t="shared" si="2"/>
        <v>37.157894736842103</v>
      </c>
      <c r="K31" s="81">
        <f t="shared" si="2"/>
        <v>37.157894736842103</v>
      </c>
      <c r="L31" s="81">
        <f t="shared" si="2"/>
        <v>37.157894736842103</v>
      </c>
      <c r="M31" s="81">
        <f t="shared" si="2"/>
        <v>37.157894736842103</v>
      </c>
      <c r="N31" s="81">
        <f t="shared" si="2"/>
        <v>37.157894736842103</v>
      </c>
      <c r="O31" s="81">
        <f t="shared" si="2"/>
        <v>37.157894736842103</v>
      </c>
      <c r="P31" s="81">
        <f t="shared" si="2"/>
        <v>37.157894736842103</v>
      </c>
      <c r="Q31" s="81">
        <f t="shared" si="2"/>
        <v>37.157894736842103</v>
      </c>
      <c r="R31" s="81">
        <f t="shared" si="2"/>
        <v>37.157894736842103</v>
      </c>
      <c r="S31" s="81">
        <f t="shared" si="2"/>
        <v>37.157894736842103</v>
      </c>
      <c r="T31" s="81">
        <f t="shared" si="2"/>
        <v>37.157894736842103</v>
      </c>
      <c r="U31" s="81">
        <f t="shared" si="2"/>
        <v>37.157894736842103</v>
      </c>
      <c r="V31" s="81">
        <f t="shared" si="2"/>
        <v>37.157894736842103</v>
      </c>
      <c r="W31" s="81">
        <f t="shared" si="2"/>
        <v>37.157894736842103</v>
      </c>
      <c r="X31" s="81">
        <f t="shared" si="2"/>
        <v>37.157894736842103</v>
      </c>
      <c r="Y31" s="81">
        <v>0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</row>
    <row r="32" spans="1:105" x14ac:dyDescent="0.2">
      <c r="A32" s="41" t="s">
        <v>258</v>
      </c>
      <c r="B32" s="84"/>
      <c r="C32" s="42"/>
      <c r="D32" s="17">
        <f>SUM(E32:BP32)</f>
        <v>399.99999999999989</v>
      </c>
      <c r="E32" s="81">
        <v>23.53</v>
      </c>
      <c r="F32" s="81">
        <v>23.52</v>
      </c>
      <c r="G32" s="81">
        <v>23.53</v>
      </c>
      <c r="H32" s="80"/>
      <c r="I32" s="81">
        <v>23.53</v>
      </c>
      <c r="J32" s="81">
        <v>23.53</v>
      </c>
      <c r="K32" s="81">
        <v>23.53</v>
      </c>
      <c r="L32" s="81">
        <v>23.53</v>
      </c>
      <c r="M32" s="81">
        <v>23.53</v>
      </c>
      <c r="N32" s="81">
        <v>23.53</v>
      </c>
      <c r="O32" s="81">
        <v>23.53</v>
      </c>
      <c r="P32" s="81">
        <v>23.53</v>
      </c>
      <c r="Q32" s="81">
        <v>23.53</v>
      </c>
      <c r="R32" s="80">
        <v>0</v>
      </c>
      <c r="S32" s="81">
        <v>23.53</v>
      </c>
      <c r="T32" s="80"/>
      <c r="U32" s="81">
        <v>23.53</v>
      </c>
      <c r="V32" s="81">
        <v>23.53</v>
      </c>
      <c r="W32" s="81">
        <v>23.53</v>
      </c>
      <c r="X32" s="81">
        <v>23.53</v>
      </c>
      <c r="Y32" s="80">
        <v>0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</row>
    <row r="33" spans="1:105" x14ac:dyDescent="0.2">
      <c r="A33" s="39" t="s">
        <v>253</v>
      </c>
      <c r="D33" s="17">
        <f>SUM(E33:BP33)</f>
        <v>477.5</v>
      </c>
      <c r="E33" s="80">
        <v>27.5</v>
      </c>
      <c r="F33" s="80">
        <v>27.5</v>
      </c>
      <c r="G33" s="80">
        <v>27.5</v>
      </c>
      <c r="H33" s="80"/>
      <c r="I33" s="80">
        <v>27.5</v>
      </c>
      <c r="J33" s="80">
        <v>10</v>
      </c>
      <c r="K33" s="80">
        <v>27.5</v>
      </c>
      <c r="L33" s="80">
        <v>27.5</v>
      </c>
      <c r="M33" s="80">
        <v>27.5</v>
      </c>
      <c r="N33" s="80">
        <v>27.5</v>
      </c>
      <c r="O33" s="80">
        <v>27.5</v>
      </c>
      <c r="P33" s="80">
        <v>27.5</v>
      </c>
      <c r="Q33" s="80">
        <v>27.5</v>
      </c>
      <c r="R33" s="80">
        <v>0</v>
      </c>
      <c r="S33" s="80">
        <v>27.5</v>
      </c>
      <c r="T33" s="80">
        <v>27.5</v>
      </c>
      <c r="U33" s="80">
        <v>27.5</v>
      </c>
      <c r="V33" s="80">
        <v>27.5</v>
      </c>
      <c r="W33" s="80">
        <v>27.5</v>
      </c>
      <c r="X33" s="80">
        <v>27.5</v>
      </c>
      <c r="Y33" s="80">
        <v>0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</row>
    <row r="34" spans="1:105" x14ac:dyDescent="0.2">
      <c r="A34" s="84" t="s">
        <v>255</v>
      </c>
      <c r="B34" s="41"/>
      <c r="C34" s="41"/>
      <c r="D34" s="17">
        <f>SUM(E34:BP34)</f>
        <v>300.00000000000017</v>
      </c>
      <c r="E34" s="81">
        <v>16.64</v>
      </c>
      <c r="F34" s="81">
        <v>16.64</v>
      </c>
      <c r="G34" s="81">
        <v>16.670000000000002</v>
      </c>
      <c r="H34" s="80"/>
      <c r="I34" s="81">
        <v>16.670000000000002</v>
      </c>
      <c r="J34" s="81">
        <v>16.670000000000002</v>
      </c>
      <c r="K34" s="81">
        <v>16.670000000000002</v>
      </c>
      <c r="L34" s="81">
        <v>16.670000000000002</v>
      </c>
      <c r="M34" s="81">
        <v>16.670000000000002</v>
      </c>
      <c r="N34" s="80">
        <v>0</v>
      </c>
      <c r="O34" s="81">
        <v>16.670000000000002</v>
      </c>
      <c r="P34" s="81">
        <v>16.670000000000002</v>
      </c>
      <c r="Q34" s="81">
        <v>16.670000000000002</v>
      </c>
      <c r="R34" s="81">
        <v>16.670000000000002</v>
      </c>
      <c r="S34" s="81">
        <v>16.670000000000002</v>
      </c>
      <c r="T34" s="80">
        <v>0</v>
      </c>
      <c r="U34" s="81">
        <v>16.670000000000002</v>
      </c>
      <c r="V34" s="81">
        <v>16.670000000000002</v>
      </c>
      <c r="W34" s="81">
        <v>16.670000000000002</v>
      </c>
      <c r="X34" s="81">
        <v>16.670000000000002</v>
      </c>
      <c r="Y34" s="81">
        <v>16.670000000000002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</row>
    <row r="35" spans="1:105" x14ac:dyDescent="0.2">
      <c r="A35" s="39" t="s">
        <v>256</v>
      </c>
      <c r="D35" s="17">
        <f>SUM(E35:BP35)</f>
        <v>467.5</v>
      </c>
      <c r="E35" s="80">
        <v>27.5</v>
      </c>
      <c r="F35" s="80">
        <v>27.5</v>
      </c>
      <c r="G35" s="80">
        <v>27.5</v>
      </c>
      <c r="H35" s="80"/>
      <c r="I35" s="80">
        <v>27.5</v>
      </c>
      <c r="J35" s="80">
        <v>27.5</v>
      </c>
      <c r="K35" s="80">
        <v>27.5</v>
      </c>
      <c r="L35" s="80">
        <v>0</v>
      </c>
      <c r="M35" s="80">
        <v>27.5</v>
      </c>
      <c r="N35" s="80">
        <v>27.5</v>
      </c>
      <c r="O35" s="81">
        <v>0</v>
      </c>
      <c r="P35" s="80">
        <v>27.5</v>
      </c>
      <c r="Q35" s="80">
        <v>27.5</v>
      </c>
      <c r="R35" s="80">
        <v>27.5</v>
      </c>
      <c r="S35" s="80">
        <v>27.5</v>
      </c>
      <c r="T35" s="80">
        <v>0</v>
      </c>
      <c r="U35" s="80">
        <v>27.5</v>
      </c>
      <c r="V35" s="80">
        <v>27.5</v>
      </c>
      <c r="W35" s="80">
        <v>27.5</v>
      </c>
      <c r="X35" s="80">
        <v>27.5</v>
      </c>
      <c r="Y35" s="80">
        <v>27.5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x14ac:dyDescent="0.2">
      <c r="A36" t="s">
        <v>254</v>
      </c>
      <c r="C36" s="1"/>
      <c r="D36" s="8">
        <f t="shared" si="0"/>
        <v>77.699999999999974</v>
      </c>
      <c r="E36" s="81">
        <v>5.55</v>
      </c>
      <c r="F36" s="81">
        <v>5.55</v>
      </c>
      <c r="G36" s="81">
        <v>5.55</v>
      </c>
      <c r="H36" s="81"/>
      <c r="I36" s="81">
        <v>5.55</v>
      </c>
      <c r="J36" s="81">
        <v>5.55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5.55</v>
      </c>
      <c r="Q36" s="81">
        <v>5.55</v>
      </c>
      <c r="R36" s="81">
        <v>5.55</v>
      </c>
      <c r="S36" s="81">
        <v>5.55</v>
      </c>
      <c r="T36" s="81">
        <v>0</v>
      </c>
      <c r="U36" s="81">
        <v>5.55</v>
      </c>
      <c r="V36" s="81">
        <v>5.55</v>
      </c>
      <c r="W36" s="81">
        <v>5.55</v>
      </c>
      <c r="X36" s="81">
        <v>5.55</v>
      </c>
      <c r="Y36" s="81">
        <v>5.55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spans="1:105" x14ac:dyDescent="0.2">
      <c r="A37" s="39" t="s">
        <v>363</v>
      </c>
      <c r="B37" s="41"/>
      <c r="C37" s="1"/>
      <c r="D37" s="17">
        <f>SUM(E37:BP37)</f>
        <v>171.00000000000003</v>
      </c>
      <c r="E37" s="81">
        <v>10.050000000000001</v>
      </c>
      <c r="F37" s="81">
        <v>10.050000000000001</v>
      </c>
      <c r="G37" s="81">
        <v>10.06</v>
      </c>
      <c r="H37" s="81"/>
      <c r="I37" s="81">
        <v>10.06</v>
      </c>
      <c r="J37" s="81">
        <v>10.06</v>
      </c>
      <c r="K37" s="81">
        <v>0</v>
      </c>
      <c r="L37" s="81">
        <v>0</v>
      </c>
      <c r="M37" s="81">
        <v>10.06</v>
      </c>
      <c r="N37" s="81">
        <v>10.06</v>
      </c>
      <c r="O37" s="81">
        <v>10.06</v>
      </c>
      <c r="P37" s="81">
        <v>10.06</v>
      </c>
      <c r="Q37" s="81">
        <v>10.06</v>
      </c>
      <c r="R37" s="81">
        <v>10.06</v>
      </c>
      <c r="S37" s="81">
        <v>10.06</v>
      </c>
      <c r="T37" s="81">
        <v>0</v>
      </c>
      <c r="U37" s="81">
        <v>10.06</v>
      </c>
      <c r="V37" s="81">
        <v>10.06</v>
      </c>
      <c r="W37" s="81">
        <v>10.06</v>
      </c>
      <c r="X37" s="81">
        <v>10.06</v>
      </c>
      <c r="Y37" s="81">
        <v>10.06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</row>
    <row r="38" spans="1:105" x14ac:dyDescent="0.2">
      <c r="A38" s="41" t="s">
        <v>257</v>
      </c>
      <c r="B38" s="85"/>
      <c r="C38" s="41"/>
      <c r="D38" s="17">
        <f t="shared" si="0"/>
        <v>524.99999999999989</v>
      </c>
      <c r="E38" s="81">
        <f>30.83</f>
        <v>30.83</v>
      </c>
      <c r="F38" s="81">
        <f>30.82</f>
        <v>30.82</v>
      </c>
      <c r="G38" s="81">
        <f>30.89</f>
        <v>30.89</v>
      </c>
      <c r="H38" s="81"/>
      <c r="I38" s="81">
        <f>30.89</f>
        <v>30.89</v>
      </c>
      <c r="J38" s="81">
        <f>30.89</f>
        <v>30.89</v>
      </c>
      <c r="K38" s="81">
        <v>0</v>
      </c>
      <c r="L38" s="81">
        <v>0</v>
      </c>
      <c r="M38" s="81">
        <f t="shared" ref="M38:S38" si="3">30.89</f>
        <v>30.89</v>
      </c>
      <c r="N38" s="81">
        <f t="shared" si="3"/>
        <v>30.89</v>
      </c>
      <c r="O38" s="81">
        <f t="shared" si="3"/>
        <v>30.89</v>
      </c>
      <c r="P38" s="81">
        <f t="shared" si="3"/>
        <v>30.89</v>
      </c>
      <c r="Q38" s="81">
        <f t="shared" si="3"/>
        <v>30.89</v>
      </c>
      <c r="R38" s="81">
        <f t="shared" si="3"/>
        <v>30.89</v>
      </c>
      <c r="S38" s="81">
        <f t="shared" si="3"/>
        <v>30.89</v>
      </c>
      <c r="T38" s="81">
        <v>0</v>
      </c>
      <c r="U38" s="81">
        <f>30.89</f>
        <v>30.89</v>
      </c>
      <c r="V38" s="81">
        <f>30.89</f>
        <v>30.89</v>
      </c>
      <c r="W38" s="81">
        <f>30.89</f>
        <v>30.89</v>
      </c>
      <c r="X38" s="81">
        <f>30.89</f>
        <v>30.89</v>
      </c>
      <c r="Y38" s="81">
        <f>30.89</f>
        <v>30.89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</row>
    <row r="39" spans="1:105" x14ac:dyDescent="0.2">
      <c r="A39" s="39" t="s">
        <v>259</v>
      </c>
      <c r="D39" s="17">
        <f t="shared" si="0"/>
        <v>220</v>
      </c>
      <c r="E39" s="80">
        <v>27.5</v>
      </c>
      <c r="F39" s="80">
        <v>27.5</v>
      </c>
      <c r="G39" s="80">
        <v>27.5</v>
      </c>
      <c r="H39" s="80"/>
      <c r="I39" s="80">
        <v>0</v>
      </c>
      <c r="J39" s="80">
        <v>27.5</v>
      </c>
      <c r="K39" s="80">
        <v>27.5</v>
      </c>
      <c r="L39" s="80">
        <v>0</v>
      </c>
      <c r="M39" s="81">
        <v>0</v>
      </c>
      <c r="N39" s="80">
        <v>0</v>
      </c>
      <c r="O39" s="80">
        <v>0</v>
      </c>
      <c r="P39" s="80">
        <v>0</v>
      </c>
      <c r="Q39" s="80">
        <v>0</v>
      </c>
      <c r="R39" s="81">
        <v>27.5</v>
      </c>
      <c r="S39" s="80">
        <v>0</v>
      </c>
      <c r="T39" s="80">
        <v>0</v>
      </c>
      <c r="U39" s="80">
        <v>0</v>
      </c>
      <c r="V39" s="80">
        <v>0</v>
      </c>
      <c r="W39" s="80">
        <v>27.5</v>
      </c>
      <c r="X39" s="80">
        <v>0</v>
      </c>
      <c r="Y39" s="80">
        <v>27.5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</row>
    <row r="40" spans="1:105" x14ac:dyDescent="0.2">
      <c r="A40" s="39" t="s">
        <v>269</v>
      </c>
      <c r="D40" s="8">
        <f t="shared" si="0"/>
        <v>4453.6500000000005</v>
      </c>
      <c r="E40" s="80">
        <v>428.54109090909094</v>
      </c>
      <c r="F40" s="80">
        <v>460.53359090909089</v>
      </c>
      <c r="G40" s="80">
        <v>42.27272727272728</v>
      </c>
      <c r="H40" s="80"/>
      <c r="I40" s="80">
        <v>421.53359090909089</v>
      </c>
      <c r="J40" s="80">
        <v>0</v>
      </c>
      <c r="K40" s="80">
        <v>428.54109090909094</v>
      </c>
      <c r="L40" s="80">
        <v>426.53745454545452</v>
      </c>
      <c r="M40" s="80">
        <v>0</v>
      </c>
      <c r="N40" s="80">
        <v>0</v>
      </c>
      <c r="O40" s="80">
        <v>389.54109090909088</v>
      </c>
      <c r="P40" s="80">
        <v>428.54109090909094</v>
      </c>
      <c r="Q40" s="80">
        <v>0</v>
      </c>
      <c r="R40" s="80">
        <v>0</v>
      </c>
      <c r="S40" s="80">
        <v>428.54109090909094</v>
      </c>
      <c r="T40" s="80">
        <v>0</v>
      </c>
      <c r="U40" s="80">
        <v>0</v>
      </c>
      <c r="V40" s="80">
        <v>0</v>
      </c>
      <c r="W40" s="80">
        <v>0</v>
      </c>
      <c r="X40" s="80">
        <v>460.53359090909089</v>
      </c>
      <c r="Y40" s="80">
        <v>538.53359090909089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</row>
    <row r="41" spans="1:105" x14ac:dyDescent="0.2">
      <c r="A41" s="39" t="s">
        <v>272</v>
      </c>
      <c r="D41" s="8">
        <f t="shared" si="0"/>
        <v>488.99999999999989</v>
      </c>
      <c r="E41" s="80">
        <v>48.9</v>
      </c>
      <c r="F41" s="80">
        <v>48.9</v>
      </c>
      <c r="G41" s="80">
        <v>0</v>
      </c>
      <c r="H41" s="80"/>
      <c r="I41" s="80">
        <v>48.9</v>
      </c>
      <c r="J41" s="80">
        <v>0</v>
      </c>
      <c r="K41" s="80">
        <v>48.9</v>
      </c>
      <c r="L41" s="80">
        <v>48.9</v>
      </c>
      <c r="M41" s="80">
        <v>0</v>
      </c>
      <c r="N41" s="80">
        <v>0</v>
      </c>
      <c r="O41" s="80">
        <v>48.9</v>
      </c>
      <c r="P41" s="80">
        <v>48.9</v>
      </c>
      <c r="Q41" s="80">
        <v>0</v>
      </c>
      <c r="R41" s="80">
        <v>0</v>
      </c>
      <c r="S41" s="80">
        <v>48.9</v>
      </c>
      <c r="T41" s="80">
        <v>0</v>
      </c>
      <c r="U41" s="80">
        <v>0</v>
      </c>
      <c r="V41" s="80">
        <v>0</v>
      </c>
      <c r="W41" s="80">
        <v>0</v>
      </c>
      <c r="X41" s="80">
        <v>48.9</v>
      </c>
      <c r="Y41" s="80">
        <v>48.9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</row>
    <row r="42" spans="1:105" x14ac:dyDescent="0.2">
      <c r="A42" s="39" t="s">
        <v>283</v>
      </c>
      <c r="D42" s="8">
        <f t="shared" si="0"/>
        <v>5658.5999999999995</v>
      </c>
      <c r="E42" s="80">
        <v>565.86</v>
      </c>
      <c r="F42" s="80">
        <v>565.86</v>
      </c>
      <c r="G42" s="80">
        <v>0</v>
      </c>
      <c r="H42" s="80"/>
      <c r="I42" s="80">
        <v>565.86</v>
      </c>
      <c r="J42" s="80">
        <v>0</v>
      </c>
      <c r="K42" s="80">
        <v>565.86</v>
      </c>
      <c r="L42" s="80">
        <v>565.86</v>
      </c>
      <c r="M42" s="80">
        <v>0</v>
      </c>
      <c r="N42" s="80">
        <v>0</v>
      </c>
      <c r="O42" s="80">
        <v>565.86</v>
      </c>
      <c r="P42" s="80">
        <v>565.86</v>
      </c>
      <c r="Q42" s="80">
        <v>0</v>
      </c>
      <c r="R42" s="80">
        <v>0</v>
      </c>
      <c r="S42" s="80">
        <v>565.86</v>
      </c>
      <c r="T42" s="80">
        <v>0</v>
      </c>
      <c r="U42" s="80">
        <v>0</v>
      </c>
      <c r="V42" s="80">
        <v>0</v>
      </c>
      <c r="W42" s="80">
        <v>0</v>
      </c>
      <c r="X42" s="80">
        <v>565.86</v>
      </c>
      <c r="Y42" s="80">
        <v>565.86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</row>
    <row r="43" spans="1:105" x14ac:dyDescent="0.2">
      <c r="A43" s="39" t="s">
        <v>284</v>
      </c>
      <c r="D43" s="8">
        <f t="shared" si="0"/>
        <v>860</v>
      </c>
      <c r="E43" s="80">
        <v>86</v>
      </c>
      <c r="F43" s="80">
        <v>86</v>
      </c>
      <c r="G43" s="80">
        <v>0</v>
      </c>
      <c r="H43" s="80"/>
      <c r="I43" s="80">
        <v>86</v>
      </c>
      <c r="J43" s="80">
        <v>0</v>
      </c>
      <c r="K43" s="80">
        <v>86</v>
      </c>
      <c r="L43" s="80">
        <v>86</v>
      </c>
      <c r="M43" s="80">
        <v>0</v>
      </c>
      <c r="N43" s="80">
        <v>0</v>
      </c>
      <c r="O43" s="80">
        <v>86</v>
      </c>
      <c r="P43" s="80">
        <v>86</v>
      </c>
      <c r="Q43" s="80">
        <v>0</v>
      </c>
      <c r="R43" s="80">
        <v>0</v>
      </c>
      <c r="S43" s="80">
        <v>86</v>
      </c>
      <c r="T43" s="80">
        <v>0</v>
      </c>
      <c r="U43" s="80">
        <v>0</v>
      </c>
      <c r="V43" s="80">
        <v>0</v>
      </c>
      <c r="W43" s="80">
        <v>0</v>
      </c>
      <c r="X43" s="80">
        <v>86</v>
      </c>
      <c r="Y43" s="80">
        <v>86</v>
      </c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</row>
    <row r="44" spans="1:105" x14ac:dyDescent="0.2">
      <c r="A44" s="39" t="s">
        <v>285</v>
      </c>
      <c r="D44" s="8">
        <f t="shared" si="0"/>
        <v>5212.6000000000013</v>
      </c>
      <c r="E44" s="80">
        <v>521.26</v>
      </c>
      <c r="F44" s="80">
        <v>521.26</v>
      </c>
      <c r="G44" s="80">
        <v>0</v>
      </c>
      <c r="H44" s="80"/>
      <c r="I44" s="80">
        <v>521.26</v>
      </c>
      <c r="J44" s="80">
        <v>0</v>
      </c>
      <c r="K44" s="80">
        <v>521.26</v>
      </c>
      <c r="L44" s="80">
        <v>521.26</v>
      </c>
      <c r="M44" s="80">
        <v>0</v>
      </c>
      <c r="N44" s="80">
        <v>0</v>
      </c>
      <c r="O44" s="80">
        <v>521.26</v>
      </c>
      <c r="P44" s="80">
        <v>521.26</v>
      </c>
      <c r="Q44" s="80">
        <v>0</v>
      </c>
      <c r="R44" s="80">
        <v>0</v>
      </c>
      <c r="S44" s="80">
        <v>521.26</v>
      </c>
      <c r="T44" s="80">
        <v>0</v>
      </c>
      <c r="U44" s="80">
        <v>0</v>
      </c>
      <c r="V44" s="80">
        <v>0</v>
      </c>
      <c r="W44" s="80">
        <v>0</v>
      </c>
      <c r="X44" s="80">
        <v>521.26</v>
      </c>
      <c r="Y44" s="80">
        <v>521.26</v>
      </c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</row>
    <row r="45" spans="1:105" x14ac:dyDescent="0.2">
      <c r="A45" s="39" t="s">
        <v>287</v>
      </c>
      <c r="D45" s="8">
        <f t="shared" si="0"/>
        <v>110.03</v>
      </c>
      <c r="E45" s="80">
        <v>11</v>
      </c>
      <c r="F45" s="80">
        <v>11.03</v>
      </c>
      <c r="G45" s="80">
        <v>0</v>
      </c>
      <c r="H45" s="80"/>
      <c r="I45" s="80">
        <v>11</v>
      </c>
      <c r="J45" s="80">
        <v>0</v>
      </c>
      <c r="K45" s="80">
        <v>11</v>
      </c>
      <c r="L45" s="80">
        <v>11</v>
      </c>
      <c r="M45" s="80">
        <v>0</v>
      </c>
      <c r="N45" s="80">
        <v>0</v>
      </c>
      <c r="O45" s="80">
        <v>11</v>
      </c>
      <c r="P45" s="80">
        <v>11</v>
      </c>
      <c r="Q45" s="80">
        <v>0</v>
      </c>
      <c r="R45" s="80">
        <v>0</v>
      </c>
      <c r="S45" s="80">
        <v>11</v>
      </c>
      <c r="T45" s="80">
        <v>0</v>
      </c>
      <c r="U45" s="80">
        <v>0</v>
      </c>
      <c r="V45" s="80">
        <v>0</v>
      </c>
      <c r="W45" s="80">
        <v>0</v>
      </c>
      <c r="X45" s="80">
        <v>11</v>
      </c>
      <c r="Y45" s="80">
        <v>11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</row>
    <row r="46" spans="1:105" x14ac:dyDescent="0.2">
      <c r="A46" s="39" t="s">
        <v>282</v>
      </c>
      <c r="D46" s="8">
        <f t="shared" si="0"/>
        <v>71.94</v>
      </c>
      <c r="E46" s="80">
        <v>7.23</v>
      </c>
      <c r="F46" s="80">
        <v>7.19</v>
      </c>
      <c r="G46" s="80">
        <v>0</v>
      </c>
      <c r="H46" s="80"/>
      <c r="I46" s="80">
        <v>7.19</v>
      </c>
      <c r="J46" s="80">
        <v>0</v>
      </c>
      <c r="K46" s="80">
        <v>7.19</v>
      </c>
      <c r="L46" s="80">
        <v>7.19</v>
      </c>
      <c r="M46" s="80">
        <v>0</v>
      </c>
      <c r="N46" s="80">
        <v>0</v>
      </c>
      <c r="O46" s="80">
        <v>7.19</v>
      </c>
      <c r="P46" s="80">
        <v>7.19</v>
      </c>
      <c r="Q46" s="80">
        <v>0</v>
      </c>
      <c r="R46" s="80">
        <v>0</v>
      </c>
      <c r="S46" s="80">
        <v>7.19</v>
      </c>
      <c r="T46" s="80">
        <v>0</v>
      </c>
      <c r="U46" s="80">
        <v>0</v>
      </c>
      <c r="V46" s="80">
        <v>0</v>
      </c>
      <c r="W46" s="80">
        <v>0</v>
      </c>
      <c r="X46" s="80">
        <v>7.19</v>
      </c>
      <c r="Y46" s="80">
        <v>7.19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</row>
    <row r="47" spans="1:105" x14ac:dyDescent="0.2">
      <c r="A47" s="39" t="s">
        <v>286</v>
      </c>
      <c r="D47" s="8">
        <f t="shared" si="0"/>
        <v>75</v>
      </c>
      <c r="E47" s="80">
        <v>15</v>
      </c>
      <c r="F47" s="80">
        <v>15</v>
      </c>
      <c r="G47" s="80">
        <v>0</v>
      </c>
      <c r="H47" s="80"/>
      <c r="I47" s="80">
        <v>15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15</v>
      </c>
      <c r="R47" s="80">
        <v>0</v>
      </c>
      <c r="S47" s="80">
        <v>0</v>
      </c>
      <c r="T47" s="80">
        <v>0</v>
      </c>
      <c r="U47" s="80">
        <v>15</v>
      </c>
      <c r="V47" s="80">
        <v>0</v>
      </c>
      <c r="W47" s="80">
        <v>0</v>
      </c>
      <c r="X47" s="80">
        <v>0</v>
      </c>
      <c r="Y47" s="80">
        <v>0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</row>
    <row r="48" spans="1:105" x14ac:dyDescent="0.2">
      <c r="A48" s="50" t="s">
        <v>288</v>
      </c>
      <c r="B48" s="41"/>
      <c r="C48" s="41"/>
      <c r="D48" s="17">
        <f t="shared" si="0"/>
        <v>337.5</v>
      </c>
      <c r="E48" s="80">
        <f>Ammo!E24</f>
        <v>48.214285714285715</v>
      </c>
      <c r="F48" s="80">
        <v>48.214285714285715</v>
      </c>
      <c r="G48" s="80">
        <v>0</v>
      </c>
      <c r="H48" s="80"/>
      <c r="I48" s="80">
        <v>48.214285714285715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48.214285714285715</v>
      </c>
      <c r="Q48" s="80">
        <v>0</v>
      </c>
      <c r="R48" s="80">
        <v>0</v>
      </c>
      <c r="S48" s="80">
        <v>48.214285714285715</v>
      </c>
      <c r="T48" s="80">
        <v>0</v>
      </c>
      <c r="U48" s="80">
        <v>48.214285714285715</v>
      </c>
      <c r="V48" s="80">
        <v>0</v>
      </c>
      <c r="W48" s="80">
        <v>0</v>
      </c>
      <c r="X48" s="80">
        <v>0</v>
      </c>
      <c r="Y48" s="80">
        <v>48.214285714285715</v>
      </c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</row>
    <row r="49" spans="1:105" x14ac:dyDescent="0.2">
      <c r="A49" s="39" t="s">
        <v>300</v>
      </c>
      <c r="D49" s="17">
        <f t="shared" ref="D49:D56" si="4">SUM(E49:BP49)</f>
        <v>216.00000000000003</v>
      </c>
      <c r="E49" s="80">
        <v>22.34</v>
      </c>
      <c r="F49" s="80">
        <v>22.38</v>
      </c>
      <c r="G49" s="80">
        <v>0</v>
      </c>
      <c r="H49" s="80"/>
      <c r="I49" s="80">
        <v>22.34</v>
      </c>
      <c r="J49" s="80">
        <v>0</v>
      </c>
      <c r="K49" s="80">
        <v>22.34</v>
      </c>
      <c r="L49" s="80">
        <v>22.34</v>
      </c>
      <c r="M49" s="80">
        <v>0</v>
      </c>
      <c r="N49" s="80">
        <v>0</v>
      </c>
      <c r="O49" s="80">
        <v>0</v>
      </c>
      <c r="P49" s="80">
        <v>22.34</v>
      </c>
      <c r="Q49" s="80">
        <v>0</v>
      </c>
      <c r="R49" s="80">
        <v>0</v>
      </c>
      <c r="S49" s="80">
        <v>14.9</v>
      </c>
      <c r="T49" s="80">
        <v>0</v>
      </c>
      <c r="U49" s="80">
        <v>22.34</v>
      </c>
      <c r="V49" s="80">
        <v>0</v>
      </c>
      <c r="W49" s="80">
        <v>0</v>
      </c>
      <c r="X49" s="80">
        <v>22.34</v>
      </c>
      <c r="Y49" s="80">
        <v>22.34</v>
      </c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</row>
    <row r="50" spans="1:105" x14ac:dyDescent="0.2">
      <c r="A50" s="50" t="s">
        <v>451</v>
      </c>
      <c r="B50" s="41"/>
      <c r="C50" s="41"/>
      <c r="D50" s="17">
        <f t="shared" si="4"/>
        <v>825</v>
      </c>
      <c r="E50" s="81">
        <f>Ammo!$F$24</f>
        <v>82.5</v>
      </c>
      <c r="F50" s="81">
        <f>Ammo!$F$24</f>
        <v>82.5</v>
      </c>
      <c r="G50" s="81">
        <v>0</v>
      </c>
      <c r="H50" s="81"/>
      <c r="I50" s="81">
        <f>Ammo!$F$24</f>
        <v>82.5</v>
      </c>
      <c r="J50" s="81">
        <v>0</v>
      </c>
      <c r="K50" s="81">
        <f>Ammo!$F$24</f>
        <v>82.5</v>
      </c>
      <c r="L50" s="81">
        <f>Ammo!$F$24</f>
        <v>82.5</v>
      </c>
      <c r="M50" s="81">
        <v>0</v>
      </c>
      <c r="N50" s="81">
        <v>0</v>
      </c>
      <c r="O50" s="81">
        <v>0</v>
      </c>
      <c r="P50" s="81">
        <f>Ammo!$F$24</f>
        <v>82.5</v>
      </c>
      <c r="Q50" s="81">
        <v>0</v>
      </c>
      <c r="R50" s="81">
        <v>0</v>
      </c>
      <c r="S50" s="81">
        <f>Ammo!$F$24</f>
        <v>82.5</v>
      </c>
      <c r="T50" s="81">
        <v>0</v>
      </c>
      <c r="U50" s="81">
        <f>Ammo!$F$24</f>
        <v>82.5</v>
      </c>
      <c r="V50" s="81">
        <v>0</v>
      </c>
      <c r="W50" s="81">
        <v>0</v>
      </c>
      <c r="X50" s="81">
        <f>Ammo!$F$24</f>
        <v>82.5</v>
      </c>
      <c r="Y50" s="81">
        <f>Ammo!$F$24</f>
        <v>82.5</v>
      </c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</row>
    <row r="51" spans="1:105" s="41" customFormat="1" x14ac:dyDescent="0.2">
      <c r="A51" s="50" t="s">
        <v>452</v>
      </c>
      <c r="D51" s="17">
        <f t="shared" si="4"/>
        <v>773.25599999999997</v>
      </c>
      <c r="E51" s="81">
        <f>Ammo!$G$24</f>
        <v>64.438000000000002</v>
      </c>
      <c r="F51" s="81">
        <f>Ammo!$G$24</f>
        <v>64.438000000000002</v>
      </c>
      <c r="G51" s="81">
        <v>0</v>
      </c>
      <c r="H51" s="81"/>
      <c r="I51" s="81">
        <f>Ammo!$G$24</f>
        <v>64.438000000000002</v>
      </c>
      <c r="J51" s="81">
        <v>0</v>
      </c>
      <c r="K51" s="81">
        <f>Ammo!$G$24</f>
        <v>64.438000000000002</v>
      </c>
      <c r="L51" s="81">
        <f>Ammo!$G$24</f>
        <v>64.438000000000002</v>
      </c>
      <c r="M51" s="81">
        <v>0</v>
      </c>
      <c r="N51" s="81">
        <v>0</v>
      </c>
      <c r="O51" s="81">
        <f>Ammo!$G$24</f>
        <v>64.438000000000002</v>
      </c>
      <c r="P51" s="81">
        <f>Ammo!$G$24</f>
        <v>64.438000000000002</v>
      </c>
      <c r="Q51" s="81">
        <f>Ammo!$G$24</f>
        <v>64.438000000000002</v>
      </c>
      <c r="R51" s="81">
        <v>0</v>
      </c>
      <c r="S51" s="81">
        <f>Ammo!$G$24</f>
        <v>64.438000000000002</v>
      </c>
      <c r="T51" s="81">
        <v>0</v>
      </c>
      <c r="U51" s="81">
        <f>Ammo!$G$24</f>
        <v>64.438000000000002</v>
      </c>
      <c r="V51" s="81">
        <v>0</v>
      </c>
      <c r="W51" s="81">
        <v>0</v>
      </c>
      <c r="X51" s="81">
        <f>Ammo!$G$24</f>
        <v>64.438000000000002</v>
      </c>
      <c r="Y51" s="81">
        <f>Ammo!$G$24</f>
        <v>64.438000000000002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</row>
    <row r="52" spans="1:105" x14ac:dyDescent="0.2">
      <c r="A52" s="50" t="s">
        <v>438</v>
      </c>
      <c r="B52" s="78"/>
      <c r="C52" s="41"/>
      <c r="D52" s="17">
        <f t="shared" si="4"/>
        <v>288</v>
      </c>
      <c r="E52" s="80">
        <f>288/12</f>
        <v>24</v>
      </c>
      <c r="F52" s="80">
        <f>288/12</f>
        <v>24</v>
      </c>
      <c r="G52" s="80">
        <v>0</v>
      </c>
      <c r="H52" s="80"/>
      <c r="I52" s="80">
        <f>288/12</f>
        <v>24</v>
      </c>
      <c r="J52" s="80">
        <v>0</v>
      </c>
      <c r="K52" s="80">
        <f>288/12</f>
        <v>24</v>
      </c>
      <c r="L52" s="80">
        <f>288/12</f>
        <v>24</v>
      </c>
      <c r="M52" s="80">
        <v>0</v>
      </c>
      <c r="N52" s="80">
        <v>0</v>
      </c>
      <c r="O52" s="80">
        <f>288/12</f>
        <v>24</v>
      </c>
      <c r="P52" s="80">
        <f>288/12</f>
        <v>24</v>
      </c>
      <c r="Q52" s="80">
        <f>288/12</f>
        <v>24</v>
      </c>
      <c r="R52" s="80">
        <v>0</v>
      </c>
      <c r="S52" s="80">
        <f>288/12</f>
        <v>24</v>
      </c>
      <c r="T52" s="80">
        <v>0</v>
      </c>
      <c r="U52" s="80">
        <f>288/12</f>
        <v>24</v>
      </c>
      <c r="V52" s="80">
        <v>0</v>
      </c>
      <c r="W52" s="80">
        <v>0</v>
      </c>
      <c r="X52" s="80">
        <f>288/12</f>
        <v>24</v>
      </c>
      <c r="Y52" s="80">
        <f>288/12</f>
        <v>24</v>
      </c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</row>
    <row r="53" spans="1:105" x14ac:dyDescent="0.2">
      <c r="A53" s="50" t="s">
        <v>453</v>
      </c>
      <c r="B53" s="78"/>
      <c r="C53" s="41"/>
      <c r="D53" s="17">
        <f t="shared" si="4"/>
        <v>679.99199999999996</v>
      </c>
      <c r="E53" s="80">
        <f>Ammo!$H$24</f>
        <v>56.665999999999997</v>
      </c>
      <c r="F53" s="80">
        <f>Ammo!$H$24</f>
        <v>56.665999999999997</v>
      </c>
      <c r="G53" s="80">
        <v>0</v>
      </c>
      <c r="H53" s="80"/>
      <c r="I53" s="80">
        <f>Ammo!$H$24</f>
        <v>56.665999999999997</v>
      </c>
      <c r="J53" s="80">
        <v>0</v>
      </c>
      <c r="K53" s="80">
        <f>Ammo!$H$24</f>
        <v>56.665999999999997</v>
      </c>
      <c r="L53" s="80">
        <f>Ammo!$H$24</f>
        <v>56.665999999999997</v>
      </c>
      <c r="M53" s="80">
        <v>0</v>
      </c>
      <c r="N53" s="80">
        <v>0</v>
      </c>
      <c r="O53" s="80">
        <f>Ammo!$H$24</f>
        <v>56.665999999999997</v>
      </c>
      <c r="P53" s="80">
        <f>Ammo!$H$24</f>
        <v>56.665999999999997</v>
      </c>
      <c r="Q53" s="80">
        <f>Ammo!$H$24</f>
        <v>56.665999999999997</v>
      </c>
      <c r="R53" s="80">
        <v>0</v>
      </c>
      <c r="S53" s="80">
        <f>Ammo!$H$24</f>
        <v>56.665999999999997</v>
      </c>
      <c r="T53" s="80">
        <v>0</v>
      </c>
      <c r="U53" s="80">
        <f>Ammo!$H$24</f>
        <v>56.665999999999997</v>
      </c>
      <c r="V53" s="80">
        <v>0</v>
      </c>
      <c r="W53" s="80">
        <v>0</v>
      </c>
      <c r="X53" s="80">
        <f>Ammo!$H$24</f>
        <v>56.665999999999997</v>
      </c>
      <c r="Y53" s="80">
        <f>Ammo!$H$24</f>
        <v>56.665999999999997</v>
      </c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</row>
    <row r="54" spans="1:105" x14ac:dyDescent="0.2">
      <c r="A54" s="50" t="s">
        <v>360</v>
      </c>
      <c r="B54" s="78"/>
      <c r="C54" s="41"/>
      <c r="D54" s="17">
        <f t="shared" si="4"/>
        <v>150</v>
      </c>
      <c r="E54" s="80">
        <v>15</v>
      </c>
      <c r="F54" s="80">
        <v>15</v>
      </c>
      <c r="G54" s="80">
        <v>0</v>
      </c>
      <c r="H54" s="80"/>
      <c r="I54" s="80">
        <v>15</v>
      </c>
      <c r="J54" s="80">
        <v>0</v>
      </c>
      <c r="K54" s="80">
        <v>15</v>
      </c>
      <c r="L54" s="80">
        <v>15</v>
      </c>
      <c r="M54" s="80">
        <v>0</v>
      </c>
      <c r="N54" s="80">
        <v>0</v>
      </c>
      <c r="O54" s="80">
        <v>15</v>
      </c>
      <c r="P54" s="80">
        <v>15</v>
      </c>
      <c r="Q54" s="80">
        <v>0</v>
      </c>
      <c r="R54" s="80">
        <v>0</v>
      </c>
      <c r="S54" s="80">
        <v>15</v>
      </c>
      <c r="T54" s="80">
        <v>0</v>
      </c>
      <c r="U54" s="80">
        <v>0</v>
      </c>
      <c r="V54" s="80">
        <v>0</v>
      </c>
      <c r="W54" s="80">
        <v>0</v>
      </c>
      <c r="X54" s="80">
        <v>15</v>
      </c>
      <c r="Y54" s="80">
        <v>15</v>
      </c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</row>
    <row r="55" spans="1:105" x14ac:dyDescent="0.2">
      <c r="A55" s="39" t="s">
        <v>343</v>
      </c>
      <c r="D55" s="17">
        <f t="shared" si="4"/>
        <v>1379.3400000000004</v>
      </c>
      <c r="E55" s="80">
        <v>137.91</v>
      </c>
      <c r="F55" s="80">
        <v>137.91</v>
      </c>
      <c r="G55" s="80">
        <v>0</v>
      </c>
      <c r="H55" s="80"/>
      <c r="I55" s="80">
        <v>137.94</v>
      </c>
      <c r="J55" s="80">
        <v>0</v>
      </c>
      <c r="K55" s="80">
        <v>137.94</v>
      </c>
      <c r="L55" s="80">
        <v>137.94</v>
      </c>
      <c r="M55" s="80">
        <v>0</v>
      </c>
      <c r="N55" s="80">
        <v>0</v>
      </c>
      <c r="O55" s="80">
        <v>137.94</v>
      </c>
      <c r="P55" s="80">
        <v>137.94</v>
      </c>
      <c r="Q55" s="80">
        <v>0</v>
      </c>
      <c r="R55" s="80">
        <v>0</v>
      </c>
      <c r="S55" s="80">
        <v>137.94</v>
      </c>
      <c r="T55" s="80">
        <v>0</v>
      </c>
      <c r="U55" s="80">
        <v>0</v>
      </c>
      <c r="V55" s="80">
        <v>0</v>
      </c>
      <c r="W55" s="80">
        <v>0</v>
      </c>
      <c r="X55" s="80">
        <v>137.94</v>
      </c>
      <c r="Y55" s="80">
        <v>137.94</v>
      </c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</row>
    <row r="56" spans="1:105" x14ac:dyDescent="0.2">
      <c r="A56" s="39" t="s">
        <v>364</v>
      </c>
      <c r="D56" s="17">
        <f t="shared" si="4"/>
        <v>219.35</v>
      </c>
      <c r="E56" s="80">
        <v>21.91</v>
      </c>
      <c r="F56" s="80">
        <v>21.92</v>
      </c>
      <c r="G56" s="80">
        <v>0</v>
      </c>
      <c r="H56" s="80"/>
      <c r="I56" s="80">
        <v>21.94</v>
      </c>
      <c r="J56" s="80">
        <v>0</v>
      </c>
      <c r="K56" s="80">
        <v>21.94</v>
      </c>
      <c r="L56" s="80">
        <v>21.94</v>
      </c>
      <c r="M56" s="80">
        <v>0</v>
      </c>
      <c r="N56" s="80">
        <v>0</v>
      </c>
      <c r="O56" s="80">
        <v>21.94</v>
      </c>
      <c r="P56" s="80">
        <v>21.94</v>
      </c>
      <c r="Q56" s="80">
        <v>0</v>
      </c>
      <c r="R56" s="80">
        <v>0</v>
      </c>
      <c r="S56" s="80">
        <v>21.94</v>
      </c>
      <c r="T56" s="80">
        <v>0</v>
      </c>
      <c r="U56" s="80">
        <v>0</v>
      </c>
      <c r="V56" s="80">
        <v>0</v>
      </c>
      <c r="W56" s="80">
        <v>0</v>
      </c>
      <c r="X56" s="80">
        <v>21.94</v>
      </c>
      <c r="Y56" s="80">
        <v>21.94</v>
      </c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</row>
    <row r="57" spans="1:105" x14ac:dyDescent="0.2">
      <c r="A57" s="39" t="s">
        <v>365</v>
      </c>
      <c r="B57" s="41"/>
      <c r="C57" s="41"/>
      <c r="D57" s="17">
        <f t="shared" ref="D57:D81" si="5">SUM(E57:BP57)</f>
        <v>230</v>
      </c>
      <c r="E57" s="80">
        <v>23</v>
      </c>
      <c r="F57" s="80">
        <v>23</v>
      </c>
      <c r="G57" s="80">
        <v>0</v>
      </c>
      <c r="H57" s="80"/>
      <c r="I57" s="80">
        <v>23</v>
      </c>
      <c r="J57" s="80">
        <v>0</v>
      </c>
      <c r="K57" s="80">
        <v>23</v>
      </c>
      <c r="L57" s="80">
        <v>23</v>
      </c>
      <c r="M57" s="80">
        <v>0</v>
      </c>
      <c r="N57" s="80">
        <v>0</v>
      </c>
      <c r="O57" s="80">
        <v>23</v>
      </c>
      <c r="P57" s="80">
        <v>23</v>
      </c>
      <c r="Q57" s="80">
        <v>0</v>
      </c>
      <c r="R57" s="80">
        <v>0</v>
      </c>
      <c r="S57" s="80">
        <v>23</v>
      </c>
      <c r="T57" s="80">
        <v>0</v>
      </c>
      <c r="U57" s="80">
        <v>0</v>
      </c>
      <c r="V57" s="80">
        <v>0</v>
      </c>
      <c r="W57" s="80">
        <v>0</v>
      </c>
      <c r="X57" s="80">
        <v>23</v>
      </c>
      <c r="Y57" s="80">
        <v>23</v>
      </c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</row>
    <row r="58" spans="1:105" x14ac:dyDescent="0.2">
      <c r="A58" s="39" t="s">
        <v>366</v>
      </c>
      <c r="D58" s="17">
        <f t="shared" si="5"/>
        <v>547.38</v>
      </c>
      <c r="E58" s="80">
        <v>54.738</v>
      </c>
      <c r="F58" s="80">
        <v>54.738</v>
      </c>
      <c r="G58" s="80">
        <v>0</v>
      </c>
      <c r="H58" s="80"/>
      <c r="I58" s="80">
        <v>54.738</v>
      </c>
      <c r="J58" s="80">
        <v>0</v>
      </c>
      <c r="K58" s="80">
        <v>54.738</v>
      </c>
      <c r="L58" s="80">
        <v>54.738</v>
      </c>
      <c r="M58" s="80">
        <v>0</v>
      </c>
      <c r="N58" s="80">
        <v>0</v>
      </c>
      <c r="O58" s="80">
        <v>54.738</v>
      </c>
      <c r="P58" s="80">
        <v>54.738</v>
      </c>
      <c r="Q58" s="80">
        <v>0</v>
      </c>
      <c r="R58" s="80">
        <v>0</v>
      </c>
      <c r="S58" s="80">
        <v>54.738</v>
      </c>
      <c r="T58" s="80">
        <v>0</v>
      </c>
      <c r="U58" s="80">
        <v>0</v>
      </c>
      <c r="V58" s="80">
        <v>0</v>
      </c>
      <c r="W58" s="80">
        <v>0</v>
      </c>
      <c r="X58" s="80">
        <v>54.738</v>
      </c>
      <c r="Y58" s="80">
        <v>54.738</v>
      </c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</row>
    <row r="59" spans="1:105" x14ac:dyDescent="0.2">
      <c r="A59" s="39" t="s">
        <v>367</v>
      </c>
      <c r="D59" s="17">
        <f t="shared" si="5"/>
        <v>4641.9999999999991</v>
      </c>
      <c r="E59" s="80">
        <v>464.2</v>
      </c>
      <c r="F59" s="80">
        <v>464.2</v>
      </c>
      <c r="G59" s="80">
        <v>0</v>
      </c>
      <c r="H59" s="80"/>
      <c r="I59" s="80">
        <v>464.2</v>
      </c>
      <c r="J59" s="80">
        <v>0</v>
      </c>
      <c r="K59" s="80">
        <v>464.2</v>
      </c>
      <c r="L59" s="80">
        <v>464.2</v>
      </c>
      <c r="M59" s="80">
        <v>0</v>
      </c>
      <c r="N59" s="80">
        <v>0</v>
      </c>
      <c r="O59" s="80">
        <v>464.2</v>
      </c>
      <c r="P59" s="80">
        <v>464.2</v>
      </c>
      <c r="Q59" s="80">
        <v>0</v>
      </c>
      <c r="R59" s="80">
        <v>0</v>
      </c>
      <c r="S59" s="80">
        <v>464.2</v>
      </c>
      <c r="T59" s="80">
        <v>0</v>
      </c>
      <c r="U59" s="80">
        <v>0</v>
      </c>
      <c r="V59" s="80">
        <v>0</v>
      </c>
      <c r="W59" s="80">
        <v>0</v>
      </c>
      <c r="X59" s="80">
        <v>464.2</v>
      </c>
      <c r="Y59" s="80">
        <v>464.2</v>
      </c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</row>
    <row r="60" spans="1:105" x14ac:dyDescent="0.2">
      <c r="A60" s="39" t="s">
        <v>439</v>
      </c>
      <c r="D60" s="17">
        <f t="shared" si="5"/>
        <v>2756.9999999999995</v>
      </c>
      <c r="E60" s="80">
        <f>2757/10</f>
        <v>275.7</v>
      </c>
      <c r="F60" s="80">
        <f>2757/10</f>
        <v>275.7</v>
      </c>
      <c r="G60" s="80">
        <v>0</v>
      </c>
      <c r="H60" s="80"/>
      <c r="I60" s="80">
        <f>2757/10</f>
        <v>275.7</v>
      </c>
      <c r="J60" s="80">
        <v>0</v>
      </c>
      <c r="K60" s="80">
        <f>2757/10</f>
        <v>275.7</v>
      </c>
      <c r="L60" s="80">
        <f>2757/10</f>
        <v>275.7</v>
      </c>
      <c r="M60" s="80">
        <v>0</v>
      </c>
      <c r="N60" s="80">
        <v>0</v>
      </c>
      <c r="O60" s="80">
        <f>2757/10</f>
        <v>275.7</v>
      </c>
      <c r="P60" s="80">
        <f>2757/10</f>
        <v>275.7</v>
      </c>
      <c r="Q60" s="80">
        <v>0</v>
      </c>
      <c r="R60" s="80">
        <v>0</v>
      </c>
      <c r="S60" s="80">
        <f>2757/10</f>
        <v>275.7</v>
      </c>
      <c r="T60" s="80">
        <v>0</v>
      </c>
      <c r="U60" s="80">
        <v>0</v>
      </c>
      <c r="V60" s="80">
        <v>0</v>
      </c>
      <c r="W60" s="80">
        <v>0</v>
      </c>
      <c r="X60" s="80">
        <f>2757/10</f>
        <v>275.7</v>
      </c>
      <c r="Y60" s="80">
        <f>2757/10</f>
        <v>275.7</v>
      </c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</row>
    <row r="61" spans="1:105" x14ac:dyDescent="0.2">
      <c r="A61" s="39" t="s">
        <v>399</v>
      </c>
      <c r="D61" s="17">
        <f t="shared" si="5"/>
        <v>428.9199999999999</v>
      </c>
      <c r="E61" s="80">
        <v>42.91</v>
      </c>
      <c r="F61" s="80">
        <v>42.89</v>
      </c>
      <c r="G61" s="80">
        <v>0</v>
      </c>
      <c r="H61" s="80"/>
      <c r="I61" s="80">
        <v>42.89</v>
      </c>
      <c r="J61" s="80">
        <v>0</v>
      </c>
      <c r="K61" s="80">
        <v>42.89</v>
      </c>
      <c r="L61" s="80">
        <v>42.89</v>
      </c>
      <c r="M61" s="80">
        <v>0</v>
      </c>
      <c r="N61" s="80">
        <v>0</v>
      </c>
      <c r="O61" s="80">
        <v>42.89</v>
      </c>
      <c r="P61" s="80">
        <v>42.89</v>
      </c>
      <c r="Q61" s="80">
        <v>0</v>
      </c>
      <c r="R61" s="80">
        <v>0</v>
      </c>
      <c r="S61" s="80">
        <v>42.89</v>
      </c>
      <c r="T61" s="80">
        <v>0</v>
      </c>
      <c r="U61" s="80">
        <v>0</v>
      </c>
      <c r="V61" s="80">
        <v>0</v>
      </c>
      <c r="W61" s="80">
        <v>0</v>
      </c>
      <c r="X61" s="80">
        <v>42.89</v>
      </c>
      <c r="Y61" s="80">
        <v>42.89</v>
      </c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</row>
    <row r="62" spans="1:105" x14ac:dyDescent="0.2">
      <c r="A62" s="39" t="s">
        <v>416</v>
      </c>
      <c r="D62" s="17">
        <f t="shared" si="5"/>
        <v>2000.0000000000005</v>
      </c>
      <c r="E62" s="80">
        <f>1694/10-0.05</f>
        <v>169.35</v>
      </c>
      <c r="F62" s="80">
        <f>1694/10</f>
        <v>169.4</v>
      </c>
      <c r="G62" s="80">
        <v>306.05</v>
      </c>
      <c r="H62" s="80"/>
      <c r="I62" s="80">
        <f>1694/10</f>
        <v>169.4</v>
      </c>
      <c r="J62" s="80">
        <v>0</v>
      </c>
      <c r="K62" s="80">
        <f>1694/10</f>
        <v>169.4</v>
      </c>
      <c r="L62" s="80">
        <f>1694/10</f>
        <v>169.4</v>
      </c>
      <c r="M62" s="80">
        <v>0</v>
      </c>
      <c r="N62" s="80">
        <v>0</v>
      </c>
      <c r="O62" s="80">
        <f>1694/10</f>
        <v>169.4</v>
      </c>
      <c r="P62" s="80">
        <f>1694/10</f>
        <v>169.4</v>
      </c>
      <c r="Q62" s="80">
        <v>0</v>
      </c>
      <c r="R62" s="80">
        <v>0</v>
      </c>
      <c r="S62" s="80">
        <f>1694/10</f>
        <v>169.4</v>
      </c>
      <c r="T62" s="80">
        <v>0</v>
      </c>
      <c r="U62" s="80">
        <v>0</v>
      </c>
      <c r="V62" s="80">
        <v>0</v>
      </c>
      <c r="W62" s="80">
        <v>0</v>
      </c>
      <c r="X62" s="80">
        <f>1694/10</f>
        <v>169.4</v>
      </c>
      <c r="Y62" s="80">
        <f>1694/10</f>
        <v>169.4</v>
      </c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</row>
    <row r="63" spans="1:105" x14ac:dyDescent="0.2">
      <c r="A63" s="39" t="s">
        <v>417</v>
      </c>
      <c r="D63" s="17">
        <f t="shared" si="5"/>
        <v>6.7249495628782796</v>
      </c>
      <c r="E63" s="80">
        <v>0.67249495628782796</v>
      </c>
      <c r="F63" s="80">
        <v>0.67249495628782785</v>
      </c>
      <c r="G63" s="80">
        <v>0</v>
      </c>
      <c r="H63" s="80"/>
      <c r="I63" s="80">
        <v>0.67249495628782785</v>
      </c>
      <c r="J63" s="80">
        <v>0</v>
      </c>
      <c r="K63" s="80">
        <v>0.67249495628782785</v>
      </c>
      <c r="L63" s="80">
        <v>0.67249495628782785</v>
      </c>
      <c r="M63" s="80">
        <v>0</v>
      </c>
      <c r="N63" s="80">
        <v>0</v>
      </c>
      <c r="O63" s="80">
        <v>0.67249495628782785</v>
      </c>
      <c r="P63" s="80">
        <v>0.67249495628782785</v>
      </c>
      <c r="Q63" s="80">
        <v>0</v>
      </c>
      <c r="R63" s="80">
        <v>0</v>
      </c>
      <c r="S63" s="80">
        <v>0.67249495628782785</v>
      </c>
      <c r="T63" s="80">
        <v>0</v>
      </c>
      <c r="U63" s="80">
        <v>0</v>
      </c>
      <c r="V63" s="80">
        <v>0</v>
      </c>
      <c r="W63" s="80">
        <v>0</v>
      </c>
      <c r="X63" s="80">
        <v>0.67249495628782785</v>
      </c>
      <c r="Y63" s="80">
        <v>0.67249495628782785</v>
      </c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</row>
    <row r="64" spans="1:105" x14ac:dyDescent="0.2">
      <c r="A64" s="39" t="s">
        <v>418</v>
      </c>
      <c r="D64" s="17">
        <f t="shared" si="5"/>
        <v>34.767989240080695</v>
      </c>
      <c r="E64" s="80">
        <v>3.4767989240080701</v>
      </c>
      <c r="F64" s="80">
        <v>3.4767989240080701</v>
      </c>
      <c r="G64" s="80">
        <v>0</v>
      </c>
      <c r="H64" s="80"/>
      <c r="I64" s="80">
        <v>3.4767989240080701</v>
      </c>
      <c r="J64" s="80">
        <v>0</v>
      </c>
      <c r="K64" s="80">
        <v>3.4767989240080701</v>
      </c>
      <c r="L64" s="80">
        <v>3.4767989240080701</v>
      </c>
      <c r="M64" s="80">
        <v>0</v>
      </c>
      <c r="N64" s="80">
        <v>0</v>
      </c>
      <c r="O64" s="80">
        <v>3.4767989240080701</v>
      </c>
      <c r="P64" s="80">
        <v>3.4767989240080701</v>
      </c>
      <c r="Q64" s="80">
        <v>0</v>
      </c>
      <c r="R64" s="80">
        <v>0</v>
      </c>
      <c r="S64" s="80">
        <v>3.4767989240080701</v>
      </c>
      <c r="T64" s="80">
        <v>0</v>
      </c>
      <c r="U64" s="80">
        <v>0</v>
      </c>
      <c r="V64" s="80">
        <v>0</v>
      </c>
      <c r="W64" s="80">
        <v>0</v>
      </c>
      <c r="X64" s="80">
        <v>3.4767989240080701</v>
      </c>
      <c r="Y64" s="80">
        <v>3.4767989240080701</v>
      </c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</row>
    <row r="65" spans="1:105" x14ac:dyDescent="0.2">
      <c r="A65" s="39" t="s">
        <v>419</v>
      </c>
      <c r="D65" s="17">
        <f t="shared" si="5"/>
        <v>6.9186281102891725</v>
      </c>
      <c r="E65" s="80">
        <v>0.69186281102891722</v>
      </c>
      <c r="F65" s="80">
        <v>0.69186281102891722</v>
      </c>
      <c r="G65" s="80">
        <v>0</v>
      </c>
      <c r="H65" s="80"/>
      <c r="I65" s="80">
        <v>0.69186281102891722</v>
      </c>
      <c r="J65" s="80">
        <v>0</v>
      </c>
      <c r="K65" s="80">
        <v>0.69186281102891722</v>
      </c>
      <c r="L65" s="80">
        <v>0.69186281102891722</v>
      </c>
      <c r="M65" s="80">
        <v>0</v>
      </c>
      <c r="N65" s="80">
        <v>0</v>
      </c>
      <c r="O65" s="80">
        <v>0.69186281102891722</v>
      </c>
      <c r="P65" s="80">
        <v>0.69186281102891722</v>
      </c>
      <c r="Q65" s="80">
        <v>0</v>
      </c>
      <c r="R65" s="80">
        <v>0</v>
      </c>
      <c r="S65" s="80">
        <v>0.69186281102891722</v>
      </c>
      <c r="T65" s="80">
        <v>0</v>
      </c>
      <c r="U65" s="80">
        <v>0</v>
      </c>
      <c r="V65" s="80">
        <v>0</v>
      </c>
      <c r="W65" s="80">
        <v>0</v>
      </c>
      <c r="X65" s="80">
        <v>0.69186281102891722</v>
      </c>
      <c r="Y65" s="80">
        <v>0.69186281102891722</v>
      </c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</row>
    <row r="66" spans="1:105" x14ac:dyDescent="0.2">
      <c r="A66" s="39" t="s">
        <v>420</v>
      </c>
      <c r="D66" s="17">
        <f t="shared" si="5"/>
        <v>12.80833893745797</v>
      </c>
      <c r="E66" s="80">
        <v>1.280833893745797</v>
      </c>
      <c r="F66" s="80">
        <v>1.280833893745797</v>
      </c>
      <c r="G66" s="80">
        <v>0</v>
      </c>
      <c r="H66" s="80"/>
      <c r="I66" s="80">
        <v>1.280833893745797</v>
      </c>
      <c r="J66" s="80">
        <v>0</v>
      </c>
      <c r="K66" s="80">
        <v>1.280833893745797</v>
      </c>
      <c r="L66" s="80">
        <v>1.280833893745797</v>
      </c>
      <c r="M66" s="80">
        <v>0</v>
      </c>
      <c r="N66" s="80">
        <v>0</v>
      </c>
      <c r="O66" s="80">
        <v>1.280833893745797</v>
      </c>
      <c r="P66" s="80">
        <v>1.280833893745797</v>
      </c>
      <c r="Q66" s="80">
        <v>0</v>
      </c>
      <c r="R66" s="80">
        <v>0</v>
      </c>
      <c r="S66" s="80">
        <v>1.280833893745797</v>
      </c>
      <c r="T66" s="80">
        <v>0</v>
      </c>
      <c r="U66" s="80">
        <v>0</v>
      </c>
      <c r="V66" s="80">
        <v>0</v>
      </c>
      <c r="W66" s="80">
        <v>0</v>
      </c>
      <c r="X66" s="80">
        <v>1.280833893745797</v>
      </c>
      <c r="Y66" s="80">
        <v>1.280833893745797</v>
      </c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</row>
    <row r="67" spans="1:105" x14ac:dyDescent="0.2">
      <c r="A67" s="39" t="s">
        <v>421</v>
      </c>
      <c r="D67" s="17">
        <f t="shared" si="5"/>
        <v>6.9939475453934099</v>
      </c>
      <c r="E67" s="80">
        <v>0.69939475453934097</v>
      </c>
      <c r="F67" s="80">
        <v>0.69939475453934097</v>
      </c>
      <c r="G67" s="80">
        <v>0</v>
      </c>
      <c r="H67" s="80"/>
      <c r="I67" s="80">
        <v>0.69939475453934097</v>
      </c>
      <c r="J67" s="80">
        <v>0</v>
      </c>
      <c r="K67" s="80">
        <v>0.69939475453934097</v>
      </c>
      <c r="L67" s="80">
        <v>0.69939475453934097</v>
      </c>
      <c r="M67" s="80">
        <v>0</v>
      </c>
      <c r="N67" s="80">
        <v>0</v>
      </c>
      <c r="O67" s="80">
        <v>0.69939475453934097</v>
      </c>
      <c r="P67" s="80">
        <v>0.69939475453934097</v>
      </c>
      <c r="Q67" s="80">
        <v>0</v>
      </c>
      <c r="R67" s="80">
        <v>0</v>
      </c>
      <c r="S67" s="80">
        <v>0.69939475453934097</v>
      </c>
      <c r="T67" s="80">
        <v>0</v>
      </c>
      <c r="U67" s="80">
        <v>0</v>
      </c>
      <c r="V67" s="80">
        <v>0</v>
      </c>
      <c r="W67" s="80">
        <v>0</v>
      </c>
      <c r="X67" s="80">
        <v>0.69939475453934097</v>
      </c>
      <c r="Y67" s="80">
        <v>0.69939475453934097</v>
      </c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</row>
    <row r="68" spans="1:105" x14ac:dyDescent="0.2">
      <c r="A68" s="39" t="s">
        <v>422</v>
      </c>
      <c r="D68" s="17">
        <f t="shared" si="5"/>
        <v>53.79959650302623</v>
      </c>
      <c r="E68" s="80">
        <v>5.3799596503026228</v>
      </c>
      <c r="F68" s="80">
        <v>5.3799596503026228</v>
      </c>
      <c r="G68" s="80">
        <v>0</v>
      </c>
      <c r="H68" s="80"/>
      <c r="I68" s="80">
        <v>5.3799596503026228</v>
      </c>
      <c r="J68" s="80">
        <v>0</v>
      </c>
      <c r="K68" s="80">
        <v>5.3799596503026228</v>
      </c>
      <c r="L68" s="80">
        <v>5.3799596503026228</v>
      </c>
      <c r="M68" s="80">
        <v>0</v>
      </c>
      <c r="N68" s="80">
        <v>0</v>
      </c>
      <c r="O68" s="80">
        <v>5.3799596503026228</v>
      </c>
      <c r="P68" s="80">
        <v>5.3799596503026228</v>
      </c>
      <c r="Q68" s="80">
        <v>0</v>
      </c>
      <c r="R68" s="80">
        <v>0</v>
      </c>
      <c r="S68" s="80">
        <v>5.3799596503026228</v>
      </c>
      <c r="T68" s="80">
        <v>0</v>
      </c>
      <c r="U68" s="80">
        <v>0</v>
      </c>
      <c r="V68" s="80">
        <v>0</v>
      </c>
      <c r="W68" s="80">
        <v>0</v>
      </c>
      <c r="X68" s="80">
        <v>5.3799596503026228</v>
      </c>
      <c r="Y68" s="80">
        <v>5.3799596503026228</v>
      </c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</row>
    <row r="69" spans="1:105" x14ac:dyDescent="0.2">
      <c r="A69" s="39" t="s">
        <v>423</v>
      </c>
      <c r="D69" s="17">
        <f t="shared" si="5"/>
        <v>75.800268997982542</v>
      </c>
      <c r="E69" s="80">
        <v>7.5800268997982529</v>
      </c>
      <c r="F69" s="80">
        <v>7.5800268997982529</v>
      </c>
      <c r="G69" s="80">
        <v>0</v>
      </c>
      <c r="H69" s="80"/>
      <c r="I69" s="80">
        <v>7.5800268997982529</v>
      </c>
      <c r="J69" s="80">
        <v>0</v>
      </c>
      <c r="K69" s="80">
        <v>7.5800268997982529</v>
      </c>
      <c r="L69" s="80">
        <v>7.5800268997982529</v>
      </c>
      <c r="M69" s="80">
        <v>0</v>
      </c>
      <c r="N69" s="80">
        <v>0</v>
      </c>
      <c r="O69" s="80">
        <v>7.5800268997982529</v>
      </c>
      <c r="P69" s="80">
        <v>7.5800268997982529</v>
      </c>
      <c r="Q69" s="80">
        <v>0</v>
      </c>
      <c r="R69" s="80">
        <v>0</v>
      </c>
      <c r="S69" s="80">
        <v>7.5800268997982529</v>
      </c>
      <c r="T69" s="80">
        <v>0</v>
      </c>
      <c r="U69" s="80">
        <v>0</v>
      </c>
      <c r="V69" s="80">
        <v>0</v>
      </c>
      <c r="W69" s="80">
        <v>0</v>
      </c>
      <c r="X69" s="80">
        <v>7.5800268997982529</v>
      </c>
      <c r="Y69" s="80">
        <v>7.5800268997982529</v>
      </c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</row>
    <row r="70" spans="1:105" x14ac:dyDescent="0.2">
      <c r="A70" s="39" t="s">
        <v>423</v>
      </c>
      <c r="D70" s="17">
        <f t="shared" si="5"/>
        <v>79.388029589778085</v>
      </c>
      <c r="E70" s="80">
        <v>7.9388029589778082</v>
      </c>
      <c r="F70" s="80">
        <v>7.9388029589778082</v>
      </c>
      <c r="G70" s="80">
        <v>0</v>
      </c>
      <c r="H70" s="80"/>
      <c r="I70" s="80">
        <v>7.9388029589778082</v>
      </c>
      <c r="J70" s="80">
        <v>0</v>
      </c>
      <c r="K70" s="80">
        <v>7.9388029589778082</v>
      </c>
      <c r="L70" s="80">
        <v>7.9388029589778082</v>
      </c>
      <c r="M70" s="80">
        <v>0</v>
      </c>
      <c r="N70" s="80">
        <v>0</v>
      </c>
      <c r="O70" s="80">
        <v>7.9388029589778082</v>
      </c>
      <c r="P70" s="80">
        <v>7.9388029589778082</v>
      </c>
      <c r="Q70" s="80">
        <v>0</v>
      </c>
      <c r="R70" s="80">
        <v>0</v>
      </c>
      <c r="S70" s="80">
        <v>7.9388029589778082</v>
      </c>
      <c r="T70" s="80">
        <v>0</v>
      </c>
      <c r="U70" s="80">
        <v>0</v>
      </c>
      <c r="V70" s="80">
        <v>0</v>
      </c>
      <c r="W70" s="80">
        <v>0</v>
      </c>
      <c r="X70" s="80">
        <v>7.9388029589778082</v>
      </c>
      <c r="Y70" s="80">
        <v>7.9388029589778082</v>
      </c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</row>
    <row r="71" spans="1:105" x14ac:dyDescent="0.2">
      <c r="A71" s="39" t="s">
        <v>423</v>
      </c>
      <c r="D71" s="17">
        <f t="shared" si="5"/>
        <v>31.415601882985879</v>
      </c>
      <c r="E71" s="80">
        <v>3.141560188298588</v>
      </c>
      <c r="F71" s="80">
        <v>3.141560188298588</v>
      </c>
      <c r="G71" s="80">
        <v>0</v>
      </c>
      <c r="H71" s="80"/>
      <c r="I71" s="80">
        <v>3.141560188298588</v>
      </c>
      <c r="J71" s="80">
        <v>0</v>
      </c>
      <c r="K71" s="80">
        <v>3.141560188298588</v>
      </c>
      <c r="L71" s="80">
        <v>3.141560188298588</v>
      </c>
      <c r="M71" s="80">
        <v>0</v>
      </c>
      <c r="N71" s="80">
        <v>0</v>
      </c>
      <c r="O71" s="80">
        <v>3.141560188298588</v>
      </c>
      <c r="P71" s="80">
        <v>3.141560188298588</v>
      </c>
      <c r="Q71" s="80">
        <v>0</v>
      </c>
      <c r="R71" s="80">
        <v>0</v>
      </c>
      <c r="S71" s="80">
        <v>3.141560188298588</v>
      </c>
      <c r="T71" s="80">
        <v>0</v>
      </c>
      <c r="U71" s="80">
        <v>0</v>
      </c>
      <c r="V71" s="80">
        <v>0</v>
      </c>
      <c r="W71" s="80">
        <v>0</v>
      </c>
      <c r="X71" s="80">
        <v>3.141560188298588</v>
      </c>
      <c r="Y71" s="80">
        <v>3.141560188298588</v>
      </c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</row>
    <row r="72" spans="1:105" x14ac:dyDescent="0.2">
      <c r="A72" s="39" t="s">
        <v>424</v>
      </c>
      <c r="D72" s="17">
        <f t="shared" si="5"/>
        <v>509.65164761264299</v>
      </c>
      <c r="E72" s="80">
        <v>50.965164761264298</v>
      </c>
      <c r="F72" s="80">
        <v>50.965164761264298</v>
      </c>
      <c r="G72" s="80">
        <v>0</v>
      </c>
      <c r="H72" s="80"/>
      <c r="I72" s="80">
        <v>50.965164761264298</v>
      </c>
      <c r="J72" s="80">
        <v>0</v>
      </c>
      <c r="K72" s="80">
        <v>50.965164761264298</v>
      </c>
      <c r="L72" s="80">
        <v>50.965164761264298</v>
      </c>
      <c r="M72" s="80">
        <v>0</v>
      </c>
      <c r="N72" s="80">
        <v>0</v>
      </c>
      <c r="O72" s="80">
        <v>50.965164761264298</v>
      </c>
      <c r="P72" s="80">
        <v>50.965164761264298</v>
      </c>
      <c r="Q72" s="80">
        <v>0</v>
      </c>
      <c r="R72" s="80">
        <v>0</v>
      </c>
      <c r="S72" s="80">
        <v>50.965164761264298</v>
      </c>
      <c r="T72" s="80">
        <v>0</v>
      </c>
      <c r="U72" s="80">
        <v>0</v>
      </c>
      <c r="V72" s="80">
        <v>0</v>
      </c>
      <c r="W72" s="80">
        <v>0</v>
      </c>
      <c r="X72" s="80">
        <v>50.965164761264298</v>
      </c>
      <c r="Y72" s="80">
        <v>50.965164761264298</v>
      </c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</row>
    <row r="73" spans="1:105" x14ac:dyDescent="0.2">
      <c r="A73" s="39" t="s">
        <v>425</v>
      </c>
      <c r="D73" s="17">
        <f>SUM(E73:BP73)</f>
        <v>185</v>
      </c>
      <c r="E73" s="80">
        <v>18.5</v>
      </c>
      <c r="F73" s="80">
        <v>18.5</v>
      </c>
      <c r="G73" s="80">
        <v>0</v>
      </c>
      <c r="H73" s="80"/>
      <c r="I73" s="80">
        <v>18.5</v>
      </c>
      <c r="J73" s="80">
        <v>0</v>
      </c>
      <c r="K73" s="80">
        <v>18.5</v>
      </c>
      <c r="L73" s="80">
        <v>18.5</v>
      </c>
      <c r="M73" s="80">
        <v>0</v>
      </c>
      <c r="N73" s="80">
        <v>0</v>
      </c>
      <c r="O73" s="80">
        <v>18.5</v>
      </c>
      <c r="P73" s="80">
        <v>18.5</v>
      </c>
      <c r="Q73" s="80">
        <v>0</v>
      </c>
      <c r="R73" s="80">
        <v>0</v>
      </c>
      <c r="S73" s="80">
        <v>18.5</v>
      </c>
      <c r="T73" s="80">
        <v>0</v>
      </c>
      <c r="U73" s="80">
        <v>0</v>
      </c>
      <c r="V73" s="80">
        <v>0</v>
      </c>
      <c r="W73" s="80">
        <v>0</v>
      </c>
      <c r="X73" s="80">
        <v>18.5</v>
      </c>
      <c r="Y73" s="80">
        <v>18.5</v>
      </c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</row>
    <row r="74" spans="1:105" x14ac:dyDescent="0.2">
      <c r="A74" s="39" t="s">
        <v>428</v>
      </c>
      <c r="D74" s="17">
        <f t="shared" si="5"/>
        <v>-55</v>
      </c>
      <c r="E74" s="80">
        <f>-4.5-10</f>
        <v>-14.5</v>
      </c>
      <c r="F74" s="80">
        <v>-4.5</v>
      </c>
      <c r="G74" s="80">
        <v>0</v>
      </c>
      <c r="H74" s="80"/>
      <c r="I74" s="80">
        <v>-4.5</v>
      </c>
      <c r="J74" s="80">
        <v>0</v>
      </c>
      <c r="K74" s="80">
        <v>-4.5</v>
      </c>
      <c r="L74" s="80">
        <v>-4.5</v>
      </c>
      <c r="M74" s="80">
        <v>0</v>
      </c>
      <c r="N74" s="80">
        <v>0</v>
      </c>
      <c r="O74" s="80">
        <v>-4.5</v>
      </c>
      <c r="P74" s="80">
        <v>-4.5</v>
      </c>
      <c r="Q74" s="80">
        <v>0</v>
      </c>
      <c r="R74" s="80">
        <v>0</v>
      </c>
      <c r="S74" s="80">
        <v>-4.5</v>
      </c>
      <c r="T74" s="80">
        <v>0</v>
      </c>
      <c r="U74" s="80">
        <v>0</v>
      </c>
      <c r="V74" s="80">
        <v>0</v>
      </c>
      <c r="W74" s="80">
        <v>0</v>
      </c>
      <c r="X74" s="80">
        <v>-4.5</v>
      </c>
      <c r="Y74" s="80">
        <v>-4.5</v>
      </c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</row>
    <row r="75" spans="1:105" x14ac:dyDescent="0.2">
      <c r="A75" s="39" t="s">
        <v>429</v>
      </c>
      <c r="D75" s="17">
        <f t="shared" si="5"/>
        <v>25</v>
      </c>
      <c r="E75" s="80">
        <v>2.5</v>
      </c>
      <c r="F75" s="80">
        <v>2.5</v>
      </c>
      <c r="G75" s="80">
        <v>0</v>
      </c>
      <c r="H75" s="80"/>
      <c r="I75" s="80">
        <v>2.5</v>
      </c>
      <c r="J75" s="80">
        <v>0</v>
      </c>
      <c r="K75" s="80">
        <v>2.5</v>
      </c>
      <c r="L75" s="80">
        <v>2.5</v>
      </c>
      <c r="M75" s="80">
        <v>0</v>
      </c>
      <c r="N75" s="80">
        <v>0</v>
      </c>
      <c r="O75" s="80">
        <v>2.5</v>
      </c>
      <c r="P75" s="80">
        <v>2.5</v>
      </c>
      <c r="Q75" s="80">
        <v>0</v>
      </c>
      <c r="R75" s="80">
        <v>0</v>
      </c>
      <c r="S75" s="80">
        <v>2.5</v>
      </c>
      <c r="T75" s="80">
        <v>0</v>
      </c>
      <c r="U75" s="80">
        <v>0</v>
      </c>
      <c r="V75" s="80">
        <v>0</v>
      </c>
      <c r="W75" s="80">
        <v>0</v>
      </c>
      <c r="X75" s="80">
        <v>2.5</v>
      </c>
      <c r="Y75" s="80">
        <v>2.5</v>
      </c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</row>
    <row r="76" spans="1:105" x14ac:dyDescent="0.2">
      <c r="A76" s="39" t="s">
        <v>432</v>
      </c>
      <c r="D76" s="17">
        <f t="shared" si="5"/>
        <v>-324</v>
      </c>
      <c r="E76" s="80">
        <v>0</v>
      </c>
      <c r="F76" s="80">
        <v>-108</v>
      </c>
      <c r="G76" s="80">
        <v>-54</v>
      </c>
      <c r="H76" s="80"/>
      <c r="I76" s="80">
        <v>-36</v>
      </c>
      <c r="J76" s="80">
        <v>0</v>
      </c>
      <c r="K76" s="80">
        <v>-27</v>
      </c>
      <c r="L76" s="80">
        <v>0</v>
      </c>
      <c r="M76" s="80">
        <v>0</v>
      </c>
      <c r="N76" s="80">
        <v>0</v>
      </c>
      <c r="O76" s="80">
        <v>0</v>
      </c>
      <c r="P76" s="80">
        <v>-54</v>
      </c>
      <c r="Q76" s="80">
        <v>-18</v>
      </c>
      <c r="R76" s="80">
        <v>0</v>
      </c>
      <c r="S76" s="80">
        <v>-9</v>
      </c>
      <c r="T76" s="80">
        <v>0</v>
      </c>
      <c r="U76" s="80">
        <v>0</v>
      </c>
      <c r="V76" s="80">
        <v>0</v>
      </c>
      <c r="W76" s="80">
        <v>0</v>
      </c>
      <c r="X76" s="80">
        <v>-18</v>
      </c>
      <c r="Y76" s="80">
        <v>0</v>
      </c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</row>
    <row r="77" spans="1:105" x14ac:dyDescent="0.2">
      <c r="A77" s="39" t="s">
        <v>423</v>
      </c>
      <c r="D77" s="17">
        <f t="shared" si="5"/>
        <v>26.474781439139196</v>
      </c>
      <c r="E77" s="80">
        <v>2.6474781439139199</v>
      </c>
      <c r="F77" s="80">
        <v>2.6474781439139199</v>
      </c>
      <c r="G77" s="80">
        <v>0</v>
      </c>
      <c r="H77" s="80"/>
      <c r="I77" s="80">
        <v>2.6474781439139199</v>
      </c>
      <c r="J77" s="80">
        <v>0</v>
      </c>
      <c r="K77" s="80">
        <v>2.6474781439139199</v>
      </c>
      <c r="L77" s="80">
        <v>2.6474781439139199</v>
      </c>
      <c r="M77" s="80">
        <v>0</v>
      </c>
      <c r="N77" s="80">
        <v>0</v>
      </c>
      <c r="O77" s="80">
        <v>2.6474781439139199</v>
      </c>
      <c r="P77" s="80">
        <v>2.6474781439139199</v>
      </c>
      <c r="Q77" s="80">
        <v>0</v>
      </c>
      <c r="R77" s="80">
        <v>0</v>
      </c>
      <c r="S77" s="80">
        <v>2.6474781439139199</v>
      </c>
      <c r="T77" s="80">
        <v>0</v>
      </c>
      <c r="U77" s="80">
        <v>0</v>
      </c>
      <c r="V77" s="80">
        <v>0</v>
      </c>
      <c r="W77" s="80">
        <v>0</v>
      </c>
      <c r="X77" s="80">
        <v>2.6474781439139199</v>
      </c>
      <c r="Y77" s="80">
        <v>2.6474781439139199</v>
      </c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</row>
    <row r="78" spans="1:105" x14ac:dyDescent="0.2">
      <c r="A78" s="50" t="s">
        <v>423</v>
      </c>
      <c r="D78" s="17">
        <f t="shared" si="5"/>
        <v>32.104909213180896</v>
      </c>
      <c r="E78" s="80">
        <v>3.2104909213180899</v>
      </c>
      <c r="F78" s="80">
        <v>3.2104909213180899</v>
      </c>
      <c r="G78" s="80">
        <v>0</v>
      </c>
      <c r="H78" s="80"/>
      <c r="I78" s="80">
        <v>3.2104909213180899</v>
      </c>
      <c r="J78" s="80">
        <v>0</v>
      </c>
      <c r="K78" s="80">
        <v>3.2104909213180899</v>
      </c>
      <c r="L78" s="80">
        <v>3.2104909213180899</v>
      </c>
      <c r="M78" s="80">
        <v>0</v>
      </c>
      <c r="N78" s="80">
        <v>0</v>
      </c>
      <c r="O78" s="80">
        <v>3.2104909213180899</v>
      </c>
      <c r="P78" s="80">
        <v>3.2104909213180899</v>
      </c>
      <c r="Q78" s="80">
        <v>0</v>
      </c>
      <c r="R78" s="80">
        <v>0</v>
      </c>
      <c r="S78" s="80">
        <v>3.2104909213180899</v>
      </c>
      <c r="T78" s="80">
        <v>0</v>
      </c>
      <c r="U78" s="80">
        <v>0</v>
      </c>
      <c r="V78" s="80">
        <v>0</v>
      </c>
      <c r="W78" s="80">
        <v>0</v>
      </c>
      <c r="X78" s="80">
        <v>3.2104909213180899</v>
      </c>
      <c r="Y78" s="80">
        <v>3.2104909213180899</v>
      </c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</row>
    <row r="79" spans="1:105" x14ac:dyDescent="0.2">
      <c r="A79" s="50" t="s">
        <v>436</v>
      </c>
      <c r="D79" s="17">
        <f t="shared" si="5"/>
        <v>2.0174848688634799</v>
      </c>
      <c r="E79" s="80">
        <v>0.201748486886348</v>
      </c>
      <c r="F79" s="80">
        <v>0.201748486886348</v>
      </c>
      <c r="G79" s="80">
        <v>0</v>
      </c>
      <c r="H79" s="80"/>
      <c r="I79" s="80">
        <v>0.201748486886348</v>
      </c>
      <c r="J79" s="80">
        <v>0</v>
      </c>
      <c r="K79" s="80">
        <v>0.201748486886348</v>
      </c>
      <c r="L79" s="80">
        <v>0.201748486886348</v>
      </c>
      <c r="M79" s="80">
        <v>0</v>
      </c>
      <c r="N79" s="80">
        <v>0</v>
      </c>
      <c r="O79" s="80">
        <v>0.201748486886348</v>
      </c>
      <c r="P79" s="80">
        <v>0.201748486886348</v>
      </c>
      <c r="Q79" s="80">
        <v>0</v>
      </c>
      <c r="R79" s="80">
        <v>0</v>
      </c>
      <c r="S79" s="80">
        <v>0.201748486886348</v>
      </c>
      <c r="T79" s="80">
        <v>0</v>
      </c>
      <c r="U79" s="80">
        <v>0</v>
      </c>
      <c r="V79" s="80">
        <v>0</v>
      </c>
      <c r="W79" s="80">
        <v>0</v>
      </c>
      <c r="X79" s="80">
        <v>0.201748486886348</v>
      </c>
      <c r="Y79" s="80">
        <v>0.201748486886348</v>
      </c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</row>
    <row r="80" spans="1:105" x14ac:dyDescent="0.2">
      <c r="A80" s="50" t="s">
        <v>437</v>
      </c>
      <c r="D80" s="17">
        <f t="shared" si="5"/>
        <v>67.249495628782796</v>
      </c>
      <c r="E80" s="80">
        <v>6.7249495628782796</v>
      </c>
      <c r="F80" s="80">
        <v>6.7249495628782796</v>
      </c>
      <c r="G80" s="80">
        <v>0</v>
      </c>
      <c r="H80" s="80"/>
      <c r="I80" s="80">
        <v>6.7249495628782796</v>
      </c>
      <c r="J80" s="80">
        <v>0</v>
      </c>
      <c r="K80" s="80">
        <v>6.7249495628782796</v>
      </c>
      <c r="L80" s="80">
        <v>6.7249495628782796</v>
      </c>
      <c r="M80" s="80">
        <v>0</v>
      </c>
      <c r="N80" s="80">
        <v>0</v>
      </c>
      <c r="O80" s="80">
        <v>6.7249495628782796</v>
      </c>
      <c r="P80" s="80">
        <v>6.7249495628782796</v>
      </c>
      <c r="Q80" s="80">
        <v>0</v>
      </c>
      <c r="R80" s="80">
        <v>0</v>
      </c>
      <c r="S80" s="80">
        <v>6.7249495628782796</v>
      </c>
      <c r="T80" s="80">
        <v>0</v>
      </c>
      <c r="U80" s="80">
        <v>0</v>
      </c>
      <c r="V80" s="80">
        <v>0</v>
      </c>
      <c r="W80" s="80">
        <v>0</v>
      </c>
      <c r="X80" s="80">
        <v>6.7249495628782796</v>
      </c>
      <c r="Y80" s="80">
        <v>6.7249495628782796</v>
      </c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</row>
    <row r="81" spans="1:105" x14ac:dyDescent="0.2">
      <c r="A81" s="90" t="s">
        <v>458</v>
      </c>
      <c r="D81" s="17">
        <f t="shared" si="5"/>
        <v>67.050000000000011</v>
      </c>
      <c r="E81" s="80">
        <v>6.75</v>
      </c>
      <c r="F81" s="80">
        <v>6.7</v>
      </c>
      <c r="G81" s="80">
        <v>0</v>
      </c>
      <c r="H81" s="80"/>
      <c r="I81" s="80">
        <v>6.7</v>
      </c>
      <c r="J81" s="80">
        <v>0</v>
      </c>
      <c r="K81" s="80">
        <v>6.7</v>
      </c>
      <c r="L81" s="80">
        <v>6.7</v>
      </c>
      <c r="M81" s="80">
        <v>0</v>
      </c>
      <c r="N81" s="80">
        <v>0</v>
      </c>
      <c r="O81" s="80">
        <v>6.7</v>
      </c>
      <c r="P81" s="80">
        <v>6.7</v>
      </c>
      <c r="Q81" s="80">
        <v>0</v>
      </c>
      <c r="R81" s="80">
        <v>0</v>
      </c>
      <c r="S81" s="80">
        <v>6.7</v>
      </c>
      <c r="T81" s="80">
        <v>0</v>
      </c>
      <c r="U81" s="80">
        <v>0</v>
      </c>
      <c r="V81" s="80">
        <v>0</v>
      </c>
      <c r="W81" s="80">
        <v>0</v>
      </c>
      <c r="X81" s="80">
        <v>6.7</v>
      </c>
      <c r="Y81" s="80">
        <v>6.7</v>
      </c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</row>
    <row r="82" spans="1:105" s="64" customFormat="1" x14ac:dyDescent="0.2">
      <c r="A82" s="63" t="s">
        <v>251</v>
      </c>
      <c r="C82" s="63"/>
      <c r="E82" s="86">
        <f>SUM(E6:E81)</f>
        <v>835.89683827346755</v>
      </c>
      <c r="F82" s="86">
        <f t="shared" ref="F82:I82" si="6">SUM(F6:F81)</f>
        <v>1069.7793382734671</v>
      </c>
      <c r="G82" s="86">
        <f t="shared" si="6"/>
        <v>-299.31937799043084</v>
      </c>
      <c r="H82" s="86">
        <f t="shared" si="6"/>
        <v>0</v>
      </c>
      <c r="I82" s="86">
        <f t="shared" si="6"/>
        <v>1075.3793382734673</v>
      </c>
      <c r="J82" s="86">
        <f t="shared" ref="J82" si="7">SUM(J6:J81)</f>
        <v>-861.1421052631581</v>
      </c>
      <c r="K82" s="86">
        <f t="shared" ref="K82" si="8">SUM(K6:K81)</f>
        <v>1009.1725525591817</v>
      </c>
      <c r="L82" s="86">
        <f t="shared" ref="L82:M82" si="9">SUM(L6:L81)</f>
        <v>979.16891619554485</v>
      </c>
      <c r="M82" s="86">
        <f t="shared" si="9"/>
        <v>-126.69210526315793</v>
      </c>
      <c r="N82" s="86">
        <f t="shared" ref="N82" si="10">SUM(N6:N81)</f>
        <v>-143.3621052631579</v>
      </c>
      <c r="O82" s="86">
        <f t="shared" ref="O82" si="11">SUM(O6:O81)</f>
        <v>878.282552559181</v>
      </c>
      <c r="P82" s="86">
        <f t="shared" ref="P82:Q82" si="12">SUM(P6:P81)</f>
        <v>1049.3868382734674</v>
      </c>
      <c r="Q82" s="86">
        <f t="shared" si="12"/>
        <v>20.961894736842083</v>
      </c>
      <c r="R82" s="86">
        <f t="shared" ref="R82" si="13">SUM(R6:R81)</f>
        <v>-144.6721052631579</v>
      </c>
      <c r="S82" s="86">
        <f t="shared" ref="S82" si="14">SUM(S6:S81)</f>
        <v>1086.9468382734674</v>
      </c>
      <c r="T82" s="86">
        <f t="shared" ref="T82:U82" si="15">SUM(T6:T81)</f>
        <v>-35.342105263157897</v>
      </c>
      <c r="U82" s="86">
        <f t="shared" si="15"/>
        <v>-7.983819548872205</v>
      </c>
      <c r="V82" s="86">
        <f t="shared" ref="V82" si="16">SUM(V6:V81)</f>
        <v>-121.14210526315792</v>
      </c>
      <c r="W82" s="86">
        <f t="shared" ref="W82" si="17">SUM(W6:W81)</f>
        <v>-93.642105263157916</v>
      </c>
      <c r="X82" s="86">
        <f t="shared" ref="X82:Y82" si="18">SUM(X6:X81)</f>
        <v>1069.1650525591815</v>
      </c>
      <c r="Y82" s="86">
        <f t="shared" si="18"/>
        <v>1452.691443536625</v>
      </c>
      <c r="Z82" s="63">
        <f t="shared" ref="Z82:BO82" si="19">SUM(Z6:Z42)</f>
        <v>0</v>
      </c>
      <c r="AA82" s="63">
        <f t="shared" si="19"/>
        <v>0</v>
      </c>
      <c r="AB82" s="63">
        <f t="shared" si="19"/>
        <v>0</v>
      </c>
      <c r="AC82" s="63">
        <f t="shared" si="19"/>
        <v>0</v>
      </c>
      <c r="AD82" s="63">
        <f t="shared" si="19"/>
        <v>0</v>
      </c>
      <c r="AE82" s="63">
        <f t="shared" si="19"/>
        <v>0</v>
      </c>
      <c r="AF82" s="63">
        <f t="shared" si="19"/>
        <v>0</v>
      </c>
      <c r="AG82" s="63">
        <f t="shared" si="19"/>
        <v>0</v>
      </c>
      <c r="AH82" s="63">
        <f t="shared" si="19"/>
        <v>0</v>
      </c>
      <c r="AI82" s="63">
        <f t="shared" si="19"/>
        <v>0</v>
      </c>
      <c r="AJ82" s="63">
        <f t="shared" si="19"/>
        <v>0</v>
      </c>
      <c r="AK82" s="63">
        <f t="shared" si="19"/>
        <v>0</v>
      </c>
      <c r="AL82" s="63">
        <f t="shared" si="19"/>
        <v>0</v>
      </c>
      <c r="AM82" s="63">
        <f t="shared" si="19"/>
        <v>0</v>
      </c>
      <c r="AN82" s="63">
        <f t="shared" si="19"/>
        <v>0</v>
      </c>
      <c r="AO82" s="63">
        <f t="shared" si="19"/>
        <v>0</v>
      </c>
      <c r="AP82" s="63">
        <f t="shared" si="19"/>
        <v>0</v>
      </c>
      <c r="AQ82" s="63">
        <f t="shared" si="19"/>
        <v>0</v>
      </c>
      <c r="AR82" s="63">
        <f t="shared" si="19"/>
        <v>0</v>
      </c>
      <c r="AS82" s="63">
        <f t="shared" si="19"/>
        <v>0</v>
      </c>
      <c r="AT82" s="63">
        <f t="shared" si="19"/>
        <v>0</v>
      </c>
      <c r="AU82" s="63">
        <f t="shared" si="19"/>
        <v>0</v>
      </c>
      <c r="AV82" s="63">
        <f t="shared" si="19"/>
        <v>0</v>
      </c>
      <c r="AW82" s="63">
        <f t="shared" si="19"/>
        <v>0</v>
      </c>
      <c r="AX82" s="63">
        <f t="shared" si="19"/>
        <v>0</v>
      </c>
      <c r="AY82" s="63">
        <f t="shared" si="19"/>
        <v>0</v>
      </c>
      <c r="AZ82" s="63">
        <f t="shared" si="19"/>
        <v>0</v>
      </c>
      <c r="BA82" s="63">
        <f t="shared" si="19"/>
        <v>0</v>
      </c>
      <c r="BB82" s="63">
        <f t="shared" si="19"/>
        <v>0</v>
      </c>
      <c r="BC82" s="63">
        <f t="shared" si="19"/>
        <v>0</v>
      </c>
      <c r="BD82" s="63">
        <f t="shared" si="19"/>
        <v>0</v>
      </c>
      <c r="BE82" s="63">
        <f t="shared" si="19"/>
        <v>0</v>
      </c>
      <c r="BF82" s="63">
        <f t="shared" si="19"/>
        <v>0</v>
      </c>
      <c r="BG82" s="63">
        <f t="shared" si="19"/>
        <v>0</v>
      </c>
      <c r="BH82" s="63">
        <f t="shared" si="19"/>
        <v>0</v>
      </c>
      <c r="BI82" s="63">
        <f t="shared" si="19"/>
        <v>0</v>
      </c>
      <c r="BJ82" s="63">
        <f t="shared" si="19"/>
        <v>0</v>
      </c>
      <c r="BK82" s="63">
        <f t="shared" si="19"/>
        <v>0</v>
      </c>
      <c r="BL82" s="63">
        <f t="shared" si="19"/>
        <v>0</v>
      </c>
      <c r="BM82" s="63">
        <f t="shared" si="19"/>
        <v>0</v>
      </c>
      <c r="BN82" s="63">
        <f t="shared" si="19"/>
        <v>0</v>
      </c>
      <c r="BO82" s="63">
        <f t="shared" si="19"/>
        <v>0</v>
      </c>
    </row>
    <row r="83" spans="1:105" x14ac:dyDescent="0.2">
      <c r="A83" t="s">
        <v>248</v>
      </c>
      <c r="D83" s="8"/>
      <c r="E83" s="17">
        <f>-SUMIF('Auction details'!$C$7:$C$12,'Individual accounts'!E3,'Auction details'!$E$7:$E$12)</f>
        <v>0</v>
      </c>
      <c r="F83" s="17">
        <f>-SUMIF('Auction details'!$C$7:$C$12,'Individual accounts'!F3,'Auction details'!$E$7:$E$12)</f>
        <v>0</v>
      </c>
      <c r="G83" s="17">
        <f>-SUMIF('Auction details'!$C$7:$C$12,'Individual accounts'!G3,'Auction details'!$E$7:$E$12)</f>
        <v>-16</v>
      </c>
      <c r="H83" s="17"/>
      <c r="I83" s="17">
        <f>-SUMIF('Auction details'!$C$7:$C$12,'Individual accounts'!I3,'Auction details'!$E$7:$E$12)</f>
        <v>0</v>
      </c>
      <c r="J83" s="17">
        <f>-SUMIF('Auction details'!$C$7:$C$12,'Individual accounts'!J3,'Auction details'!$E$7:$E$12)</f>
        <v>0</v>
      </c>
      <c r="K83" s="17">
        <f>-SUMIF('Auction details'!$C$7:$C$12,'Individual accounts'!K3,'Auction details'!$E$7:$E$12)</f>
        <v>-27.5</v>
      </c>
      <c r="L83" s="17">
        <f>-SUMIF('Auction details'!$C$7:$C$12,'Individual accounts'!L3,'Auction details'!$E$7:$E$12)</f>
        <v>-20.100000000000001</v>
      </c>
      <c r="M83" s="17">
        <f>-SUMIF('Auction details'!$C$7:$C$12,'Individual accounts'!M3,'Auction details'!$E$7:$E$12)</f>
        <v>0</v>
      </c>
      <c r="N83" s="17">
        <f>-SUMIF('Auction details'!$C$7:$C$12,'Individual accounts'!N3,'Auction details'!$E$7:$E$12)</f>
        <v>0</v>
      </c>
      <c r="O83" s="17">
        <f>-SUMIF('Auction details'!$C$7:$C$12,'Individual accounts'!O3,'Auction details'!$E$7:$E$12)</f>
        <v>-40</v>
      </c>
      <c r="P83" s="17">
        <f>-SUMIF('Auction details'!$C$7:$C$12,'Individual accounts'!P3,'Auction details'!$E$7:$E$12)</f>
        <v>0</v>
      </c>
      <c r="Q83" s="17">
        <f>-SUMIF('Auction details'!$C$7:$C$12,'Individual accounts'!Q3,'Auction details'!$E$7:$E$12)</f>
        <v>-20</v>
      </c>
      <c r="R83" s="17">
        <f>-SUMIF('Auction details'!$C$7:$C$12,'Individual accounts'!R3,'Auction details'!$E$7:$E$12)</f>
        <v>0</v>
      </c>
      <c r="S83" s="17">
        <f>-SUMIF('Auction details'!$C$7:$C$12,'Individual accounts'!S3,'Auction details'!$E$7:$E$12)</f>
        <v>0</v>
      </c>
      <c r="T83" s="17">
        <f>-SUMIF('Auction details'!$C$7:$C$12,'Individual accounts'!T3,'Auction details'!$E$7:$E$12)</f>
        <v>0</v>
      </c>
      <c r="U83" s="17">
        <f>-SUMIF('Auction details'!$C$7:$C$12,'Individual accounts'!U3,'Auction details'!$E$7:$E$12)</f>
        <v>0</v>
      </c>
      <c r="V83" s="17">
        <f>-SUMIF('Auction details'!$C$7:$C$12,'Individual accounts'!V3,'Auction details'!$E$7:$E$12)</f>
        <v>0</v>
      </c>
      <c r="W83" s="17">
        <f>-SUMIF('Auction details'!$C$7:$C$12,'Individual accounts'!W3,'Auction details'!$E$7:$E$12)</f>
        <v>0</v>
      </c>
      <c r="X83" s="17">
        <f>-SUMIF('Auction details'!$C$7:$C$12,'Individual accounts'!X3,'Auction details'!$E$7:$E$12)</f>
        <v>-15</v>
      </c>
      <c r="Y83" s="17">
        <f>-SUMIF('Auction details'!$C$7:$C$12,'Individual accounts'!Y3,'Auction details'!$E$7:$E$12)</f>
        <v>0</v>
      </c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105" x14ac:dyDescent="0.2">
      <c r="A84" t="s">
        <v>250</v>
      </c>
      <c r="D84" s="8"/>
      <c r="E84" s="17">
        <f>SUM(E82:E83)</f>
        <v>835.89683827346755</v>
      </c>
      <c r="F84" s="17">
        <f t="shared" ref="F84:Y84" si="20">SUM(F82:F83)</f>
        <v>1069.7793382734671</v>
      </c>
      <c r="G84" s="17">
        <f>SUM(G82:G83)</f>
        <v>-315.31937799043084</v>
      </c>
      <c r="H84" s="17"/>
      <c r="I84" s="17">
        <f t="shared" si="20"/>
        <v>1075.3793382734673</v>
      </c>
      <c r="J84" s="17">
        <f t="shared" si="20"/>
        <v>-861.1421052631581</v>
      </c>
      <c r="K84" s="17">
        <f t="shared" si="20"/>
        <v>981.67255255918167</v>
      </c>
      <c r="L84" s="17">
        <f t="shared" si="20"/>
        <v>959.06891619554483</v>
      </c>
      <c r="M84" s="17">
        <f t="shared" si="20"/>
        <v>-126.69210526315793</v>
      </c>
      <c r="N84" s="17">
        <f t="shared" si="20"/>
        <v>-143.3621052631579</v>
      </c>
      <c r="O84" s="17">
        <f t="shared" si="20"/>
        <v>838.282552559181</v>
      </c>
      <c r="P84" s="17">
        <f t="shared" si="20"/>
        <v>1049.3868382734674</v>
      </c>
      <c r="Q84" s="17">
        <f t="shared" si="20"/>
        <v>0.96189473684208338</v>
      </c>
      <c r="R84" s="17">
        <f t="shared" si="20"/>
        <v>-144.6721052631579</v>
      </c>
      <c r="S84" s="17">
        <f t="shared" si="20"/>
        <v>1086.9468382734674</v>
      </c>
      <c r="T84" s="17">
        <f t="shared" si="20"/>
        <v>-35.342105263157897</v>
      </c>
      <c r="U84" s="17">
        <f t="shared" si="20"/>
        <v>-7.983819548872205</v>
      </c>
      <c r="V84" s="17">
        <f t="shared" si="20"/>
        <v>-121.14210526315792</v>
      </c>
      <c r="W84" s="17">
        <f t="shared" si="20"/>
        <v>-93.642105263157916</v>
      </c>
      <c r="X84" s="17">
        <f t="shared" si="20"/>
        <v>1054.1650525591815</v>
      </c>
      <c r="Y84" s="17">
        <f t="shared" si="20"/>
        <v>1452.691443536625</v>
      </c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1:105" x14ac:dyDescent="0.2">
      <c r="A85" t="s">
        <v>461</v>
      </c>
      <c r="D85" s="8">
        <f>SUM(E85:Y85)</f>
        <v>1848.3200000000004</v>
      </c>
      <c r="E85" s="17"/>
      <c r="F85" s="17"/>
      <c r="G85" s="17">
        <v>315.32</v>
      </c>
      <c r="H85" s="17"/>
      <c r="I85" s="17"/>
      <c r="J85" s="17">
        <v>861.14</v>
      </c>
      <c r="K85" s="17"/>
      <c r="L85" s="17"/>
      <c r="M85" s="17">
        <v>126.69</v>
      </c>
      <c r="N85" s="17">
        <v>143.36000000000001</v>
      </c>
      <c r="O85" s="17"/>
      <c r="P85" s="17"/>
      <c r="Q85" s="17">
        <v>-0.96</v>
      </c>
      <c r="R85" s="17">
        <v>144.66999999999999</v>
      </c>
      <c r="S85" s="17"/>
      <c r="T85" s="17">
        <v>35.340000000000003</v>
      </c>
      <c r="U85" s="17">
        <v>7.98</v>
      </c>
      <c r="V85" s="17">
        <v>121.14</v>
      </c>
      <c r="W85" s="17">
        <v>93.64</v>
      </c>
      <c r="X85" s="17"/>
      <c r="Y85" s="17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105" x14ac:dyDescent="0.2">
      <c r="A86" s="39" t="s">
        <v>463</v>
      </c>
      <c r="D86" s="8">
        <v>-10403.269708777052</v>
      </c>
      <c r="E86" s="17">
        <f>D86/10</f>
        <v>-1040.3269708777052</v>
      </c>
      <c r="F86" s="17">
        <f>$D$86/10</f>
        <v>-1040.3269708777052</v>
      </c>
      <c r="G86" s="17"/>
      <c r="H86" s="17"/>
      <c r="I86" s="17">
        <f>$D$86/10</f>
        <v>-1040.3269708777052</v>
      </c>
      <c r="J86" s="17"/>
      <c r="K86" s="17">
        <f>$D$86/10</f>
        <v>-1040.3269708777052</v>
      </c>
      <c r="L86" s="17">
        <f>$D$86/10</f>
        <v>-1040.3269708777052</v>
      </c>
      <c r="M86" s="17"/>
      <c r="N86" s="17"/>
      <c r="O86" s="17">
        <f>$D$86/10</f>
        <v>-1040.3269708777052</v>
      </c>
      <c r="P86" s="17">
        <f>$D$86/10</f>
        <v>-1040.3269708777052</v>
      </c>
      <c r="Q86" s="17"/>
      <c r="R86" s="17"/>
      <c r="S86" s="17">
        <f>$D$86/10</f>
        <v>-1040.3269708777052</v>
      </c>
      <c r="T86" s="17"/>
      <c r="U86" s="17"/>
      <c r="V86" s="17"/>
      <c r="W86" s="17"/>
      <c r="X86" s="17">
        <f>$D$86/10</f>
        <v>-1040.3269708777052</v>
      </c>
      <c r="Y86" s="17">
        <f>$D$86/10</f>
        <v>-1040.3269708777052</v>
      </c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105" x14ac:dyDescent="0.2">
      <c r="A87" s="39" t="s">
        <v>464</v>
      </c>
      <c r="D87" s="8"/>
      <c r="E87" s="17"/>
      <c r="F87" s="17">
        <v>-29.45</v>
      </c>
      <c r="G87" s="17"/>
      <c r="H87" s="17"/>
      <c r="I87" s="17">
        <v>-35.049999999999997</v>
      </c>
      <c r="J87" s="17"/>
      <c r="K87" s="17"/>
      <c r="L87" s="17"/>
      <c r="M87" s="17"/>
      <c r="N87" s="17"/>
      <c r="O87" s="17"/>
      <c r="P87" s="17">
        <v>-9.06</v>
      </c>
      <c r="Q87" s="17"/>
      <c r="R87" s="17"/>
      <c r="S87" s="17">
        <v>-46.62</v>
      </c>
      <c r="T87" s="17"/>
      <c r="U87" s="17"/>
      <c r="V87" s="17"/>
      <c r="W87" s="17"/>
      <c r="X87" s="17">
        <v>-13.84</v>
      </c>
      <c r="Y87" s="17">
        <v>-412.36</v>
      </c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105" x14ac:dyDescent="0.2">
      <c r="A88" s="39" t="s">
        <v>465</v>
      </c>
      <c r="D88" s="8"/>
      <c r="E88" s="17">
        <v>204.43</v>
      </c>
      <c r="F88" s="17"/>
      <c r="G88" s="17"/>
      <c r="H88" s="17"/>
      <c r="I88" s="17"/>
      <c r="J88" s="17"/>
      <c r="K88" s="17">
        <v>58.65</v>
      </c>
      <c r="L88" s="17">
        <v>81.260000000000005</v>
      </c>
      <c r="M88" s="17"/>
      <c r="N88" s="17"/>
      <c r="O88" s="17">
        <v>202.04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105" ht="13.5" thickBot="1" x14ac:dyDescent="0.25">
      <c r="A89" t="s">
        <v>252</v>
      </c>
      <c r="D89" s="8"/>
      <c r="E89" s="93">
        <f>SUM(E84:E88)</f>
        <v>-1.3260423764904772E-4</v>
      </c>
      <c r="F89" s="93">
        <f t="shared" ref="F89:Y89" si="21">SUM(F84:F88)</f>
        <v>2.3673957619401165E-3</v>
      </c>
      <c r="G89" s="94">
        <f t="shared" si="21"/>
        <v>6.2200956915603456E-4</v>
      </c>
      <c r="H89" s="87">
        <f t="shared" si="21"/>
        <v>0</v>
      </c>
      <c r="I89" s="93">
        <f t="shared" si="21"/>
        <v>2.3673957620786723E-3</v>
      </c>
      <c r="J89" s="94">
        <f t="shared" si="21"/>
        <v>-2.1052631581142123E-3</v>
      </c>
      <c r="K89" s="93">
        <f t="shared" si="21"/>
        <v>-4.4183185235411315E-3</v>
      </c>
      <c r="L89" s="93">
        <f t="shared" si="21"/>
        <v>1.9453178396275916E-3</v>
      </c>
      <c r="M89" s="94">
        <f t="shared" si="21"/>
        <v>-2.1052631579294712E-3</v>
      </c>
      <c r="N89" s="94">
        <f t="shared" si="21"/>
        <v>-2.1052631578868386E-3</v>
      </c>
      <c r="O89" s="93">
        <f t="shared" si="21"/>
        <v>-4.4183185242161471E-3</v>
      </c>
      <c r="P89" s="93">
        <f t="shared" si="21"/>
        <v>-1.326042377609582E-4</v>
      </c>
      <c r="Q89" s="94">
        <f t="shared" si="21"/>
        <v>1.894736842083411E-3</v>
      </c>
      <c r="R89" s="94">
        <f t="shared" si="21"/>
        <v>-2.1052631579152603E-3</v>
      </c>
      <c r="S89" s="93">
        <f t="shared" si="21"/>
        <v>-1.3260423781247255E-4</v>
      </c>
      <c r="T89" s="94">
        <f t="shared" si="21"/>
        <v>-2.105263157893944E-3</v>
      </c>
      <c r="U89" s="94">
        <f t="shared" si="21"/>
        <v>-3.8195488722045923E-3</v>
      </c>
      <c r="V89" s="94">
        <f t="shared" si="21"/>
        <v>-2.1052631579152603E-3</v>
      </c>
      <c r="W89" s="94">
        <f t="shared" si="21"/>
        <v>-2.1052631579152603E-3</v>
      </c>
      <c r="X89" s="93">
        <f t="shared" si="21"/>
        <v>-1.9183185237032774E-3</v>
      </c>
      <c r="Y89" s="87">
        <f t="shared" si="21"/>
        <v>4.4726589197807698E-3</v>
      </c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105" ht="13.5" thickTop="1" x14ac:dyDescent="0.2">
      <c r="C90" t="s">
        <v>74</v>
      </c>
      <c r="D90" s="8">
        <f>SUMIF($E$82:$BO$82,"&gt;0",$E$89:$BO$89)</f>
        <v>1.8947368408275267E-3</v>
      </c>
      <c r="E90" s="8" t="str">
        <f>IF(E89&gt;0,"yes","no")</f>
        <v>no</v>
      </c>
      <c r="F90" s="8" t="str">
        <f t="shared" ref="F90:Y90" si="22">IF(F89&gt;0,"yes","no")</f>
        <v>yes</v>
      </c>
      <c r="G90" s="8" t="str">
        <f t="shared" si="22"/>
        <v>yes</v>
      </c>
      <c r="H90" s="8"/>
      <c r="I90" s="8" t="str">
        <f t="shared" si="22"/>
        <v>yes</v>
      </c>
      <c r="J90" s="8" t="str">
        <f t="shared" si="22"/>
        <v>no</v>
      </c>
      <c r="K90" s="8" t="str">
        <f t="shared" si="22"/>
        <v>no</v>
      </c>
      <c r="L90" s="8" t="str">
        <f t="shared" si="22"/>
        <v>yes</v>
      </c>
      <c r="M90" s="8" t="str">
        <f t="shared" si="22"/>
        <v>no</v>
      </c>
      <c r="N90" s="8" t="str">
        <f t="shared" si="22"/>
        <v>no</v>
      </c>
      <c r="O90" s="8" t="str">
        <f t="shared" si="22"/>
        <v>no</v>
      </c>
      <c r="P90" s="8" t="str">
        <f t="shared" si="22"/>
        <v>no</v>
      </c>
      <c r="Q90" s="8" t="str">
        <f t="shared" si="22"/>
        <v>yes</v>
      </c>
      <c r="R90" s="8" t="str">
        <f t="shared" si="22"/>
        <v>no</v>
      </c>
      <c r="S90" s="8" t="str">
        <f t="shared" si="22"/>
        <v>no</v>
      </c>
      <c r="T90" s="8" t="str">
        <f t="shared" si="22"/>
        <v>no</v>
      </c>
      <c r="U90" s="8" t="str">
        <f t="shared" si="22"/>
        <v>no</v>
      </c>
      <c r="V90" s="8" t="str">
        <f t="shared" si="22"/>
        <v>no</v>
      </c>
      <c r="W90" s="8" t="str">
        <f t="shared" si="22"/>
        <v>no</v>
      </c>
      <c r="X90" s="8" t="str">
        <f t="shared" si="22"/>
        <v>no</v>
      </c>
      <c r="Y90" s="8" t="str">
        <f t="shared" si="22"/>
        <v>yes</v>
      </c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105" x14ac:dyDescent="0.2">
      <c r="C91" t="s">
        <v>49</v>
      </c>
      <c r="D91" s="8">
        <f>SUMIF($E$82:$BO$82,"&lt;0",$E$89:$BO$89)</f>
        <v>-1.7934381408618805E-2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105" x14ac:dyDescent="0.2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105" x14ac:dyDescent="0.2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105" x14ac:dyDescent="0.2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105" x14ac:dyDescent="0.2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105" x14ac:dyDescent="0.2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4:48" x14ac:dyDescent="0.2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4:48" x14ac:dyDescent="0.2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4:48" x14ac:dyDescent="0.2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4:48" x14ac:dyDescent="0.2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4:48" x14ac:dyDescent="0.2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4:48" x14ac:dyDescent="0.2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4:48" x14ac:dyDescent="0.2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4:48" x14ac:dyDescent="0.2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4:48" x14ac:dyDescent="0.2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4:48" x14ac:dyDescent="0.2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4:48" x14ac:dyDescent="0.2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4:48" x14ac:dyDescent="0.2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4:48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4:48" x14ac:dyDescent="0.2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4:48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4:48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4:48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4:48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4:48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4:48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4:48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4:48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4:48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4:48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4:48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4:48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4:48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4:48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4:48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4:48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4:48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4:48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4:48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4:48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4:48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4:48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4:48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4:48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4:48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4:48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4:48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4:48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4:48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4:48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4:48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4:48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4:48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4:48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4:48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4:48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4:48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4:48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4:48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4:48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4:48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4:48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4:48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4:48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4:48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4:48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4:48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4:48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4:48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4:48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4:48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4:48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4:48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4:48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4:48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4:48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4:48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4:48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4:48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4:48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4:48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4:48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4:48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4:48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4:48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4:48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4:48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4:48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4:48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4:48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4:48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4:48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4:48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4:48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4:48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4:48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4:48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4:48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4:48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4:48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4:48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4:48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4:48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4:48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4:48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4:48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4:48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4:48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4:48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4:48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4:48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4:48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4:48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4:48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4:48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4:48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4:48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4:48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4:48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4:48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4:48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4:48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4:48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4:48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4:48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4:48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4:48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4:48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4:48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  <row r="220" spans="4:48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4:48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4:48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</row>
    <row r="223" spans="4:48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</row>
    <row r="224" spans="4:48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</row>
    <row r="225" spans="4:48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</row>
    <row r="226" spans="4:48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</row>
    <row r="227" spans="4:48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</row>
    <row r="228" spans="4:48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4:48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4:48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4:48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</row>
    <row r="232" spans="4:48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4:48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4:48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</row>
    <row r="235" spans="4:48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</row>
    <row r="236" spans="4:48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</row>
    <row r="237" spans="4:48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</row>
    <row r="238" spans="4:48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</row>
    <row r="239" spans="4:48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</row>
    <row r="240" spans="4:48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</row>
    <row r="241" spans="4:48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</row>
    <row r="242" spans="4:48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</row>
    <row r="243" spans="4:48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</row>
    <row r="244" spans="4:48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</row>
    <row r="245" spans="4:48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</row>
    <row r="246" spans="4:48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</row>
    <row r="247" spans="4:48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</row>
    <row r="248" spans="4:48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</row>
    <row r="249" spans="4:48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</row>
    <row r="250" spans="4:48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</row>
    <row r="251" spans="4:48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</row>
    <row r="252" spans="4:48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</row>
    <row r="253" spans="4:48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</row>
    <row r="254" spans="4:48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</row>
    <row r="255" spans="4:48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</row>
    <row r="256" spans="4:48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</row>
    <row r="257" spans="4:48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</row>
    <row r="258" spans="4:48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</row>
    <row r="259" spans="4:48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</row>
    <row r="260" spans="4:48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</row>
    <row r="261" spans="4:48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</row>
    <row r="262" spans="4:48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</row>
    <row r="263" spans="4:48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</row>
    <row r="264" spans="4:48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</row>
    <row r="265" spans="4:48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</row>
    <row r="266" spans="4:48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</row>
    <row r="267" spans="4:48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</row>
    <row r="268" spans="4:48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</row>
    <row r="269" spans="4:48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</row>
    <row r="270" spans="4:48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</row>
    <row r="271" spans="4:48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</row>
    <row r="272" spans="4:48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</row>
    <row r="273" spans="4:48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</row>
    <row r="274" spans="4:48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</row>
    <row r="275" spans="4:48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</row>
    <row r="276" spans="4:48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</row>
    <row r="277" spans="4:48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</row>
    <row r="278" spans="4:48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</row>
    <row r="279" spans="4:48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</row>
    <row r="280" spans="4:48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</row>
    <row r="281" spans="4:48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</row>
    <row r="282" spans="4:48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</row>
    <row r="283" spans="4:48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</row>
    <row r="284" spans="4:48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</row>
    <row r="285" spans="4:48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</row>
    <row r="286" spans="4:48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</row>
    <row r="287" spans="4:48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</row>
    <row r="288" spans="4:48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</row>
    <row r="289" spans="4:48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</row>
    <row r="290" spans="4:48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</row>
    <row r="291" spans="4:48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</row>
    <row r="292" spans="4:48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</row>
    <row r="293" spans="4:48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</row>
    <row r="294" spans="4:48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</row>
    <row r="295" spans="4:48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</row>
    <row r="296" spans="4:48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</row>
    <row r="297" spans="4:48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</row>
    <row r="298" spans="4:48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</row>
    <row r="299" spans="4:48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</row>
    <row r="300" spans="4:48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</row>
    <row r="301" spans="4:48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</row>
    <row r="302" spans="4:48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</row>
    <row r="303" spans="4:48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</row>
    <row r="304" spans="4:48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</row>
    <row r="305" spans="4:48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</row>
    <row r="306" spans="4:48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</row>
    <row r="307" spans="4:48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</row>
    <row r="308" spans="4:48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</row>
    <row r="309" spans="4:48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</row>
    <row r="310" spans="4:48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</row>
    <row r="311" spans="4:48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</row>
    <row r="312" spans="4:48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</row>
    <row r="313" spans="4:48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</row>
    <row r="314" spans="4:48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</row>
    <row r="315" spans="4:48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</row>
    <row r="316" spans="4:48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</row>
    <row r="317" spans="4:48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</row>
    <row r="318" spans="4:48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</row>
    <row r="319" spans="4:48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</row>
    <row r="320" spans="4:48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</row>
    <row r="321" spans="4:48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</row>
    <row r="322" spans="4:48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</row>
    <row r="323" spans="4:48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</row>
    <row r="324" spans="4:48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</row>
    <row r="325" spans="4:48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</row>
    <row r="326" spans="4:48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</row>
    <row r="327" spans="4:48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</row>
    <row r="328" spans="4:48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</row>
    <row r="329" spans="4:48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</row>
    <row r="330" spans="4:48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</row>
    <row r="331" spans="4:48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</row>
    <row r="332" spans="4:48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</row>
    <row r="333" spans="4:48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</row>
    <row r="334" spans="4:48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</row>
    <row r="335" spans="4:48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</row>
    <row r="336" spans="4:48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</row>
    <row r="337" spans="4:48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</row>
    <row r="338" spans="4:48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</row>
    <row r="339" spans="4:48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</row>
    <row r="340" spans="4:48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</row>
    <row r="341" spans="4:48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</row>
    <row r="342" spans="4:48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</row>
    <row r="343" spans="4:48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</row>
    <row r="344" spans="4:48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</row>
    <row r="345" spans="4:48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</row>
    <row r="346" spans="4:48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</row>
    <row r="347" spans="4:48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</row>
    <row r="348" spans="4:48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</row>
    <row r="349" spans="4:48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</row>
    <row r="350" spans="4:48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</row>
    <row r="351" spans="4:48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</row>
    <row r="352" spans="4:48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</row>
    <row r="353" spans="4:48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</row>
    <row r="354" spans="4:48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</row>
    <row r="355" spans="4:48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</row>
    <row r="356" spans="4:48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</row>
    <row r="357" spans="4:48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</row>
    <row r="358" spans="4:48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</row>
    <row r="359" spans="4:48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</row>
    <row r="360" spans="4:48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</row>
    <row r="361" spans="4:48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</row>
    <row r="362" spans="4:48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</row>
    <row r="363" spans="4:48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</row>
    <row r="364" spans="4:48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</row>
    <row r="365" spans="4:48" x14ac:dyDescent="0.2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</row>
    <row r="366" spans="4:48" x14ac:dyDescent="0.2"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</row>
    <row r="367" spans="4:48" x14ac:dyDescent="0.2"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</row>
    <row r="368" spans="4:48" x14ac:dyDescent="0.2"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</row>
    <row r="369" spans="4:48" x14ac:dyDescent="0.2"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</row>
    <row r="370" spans="4:48" x14ac:dyDescent="0.2"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</row>
    <row r="371" spans="4:48" x14ac:dyDescent="0.2"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</row>
    <row r="372" spans="4:48" x14ac:dyDescent="0.2"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</row>
    <row r="373" spans="4:48" x14ac:dyDescent="0.2"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</row>
    <row r="374" spans="4:48" x14ac:dyDescent="0.2"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</row>
    <row r="375" spans="4:48" x14ac:dyDescent="0.2"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</row>
    <row r="376" spans="4:48" x14ac:dyDescent="0.2"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</row>
    <row r="377" spans="4:48" x14ac:dyDescent="0.2"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</row>
    <row r="378" spans="4:48" x14ac:dyDescent="0.2"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</row>
    <row r="379" spans="4:48" x14ac:dyDescent="0.2"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</row>
    <row r="380" spans="4:48" x14ac:dyDescent="0.2"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</row>
    <row r="381" spans="4:48" x14ac:dyDescent="0.2"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</row>
    <row r="382" spans="4:48" x14ac:dyDescent="0.2"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</row>
    <row r="383" spans="4:48" x14ac:dyDescent="0.2"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</row>
    <row r="384" spans="4:48" x14ac:dyDescent="0.2"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</row>
    <row r="385" spans="4:48" x14ac:dyDescent="0.2"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</row>
    <row r="386" spans="4:48" x14ac:dyDescent="0.2"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</row>
    <row r="387" spans="4:48" x14ac:dyDescent="0.2"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</row>
    <row r="388" spans="4:48" x14ac:dyDescent="0.2"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</row>
    <row r="389" spans="4:48" x14ac:dyDescent="0.2"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</row>
    <row r="390" spans="4:48" x14ac:dyDescent="0.2"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</row>
    <row r="391" spans="4:48" x14ac:dyDescent="0.2"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</row>
    <row r="392" spans="4:48" x14ac:dyDescent="0.2"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</row>
    <row r="393" spans="4:48" x14ac:dyDescent="0.2"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</row>
    <row r="394" spans="4:48" x14ac:dyDescent="0.2"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</row>
    <row r="395" spans="4:48" x14ac:dyDescent="0.2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</row>
    <row r="396" spans="4:48" x14ac:dyDescent="0.2"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</row>
    <row r="397" spans="4:48" x14ac:dyDescent="0.2"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</row>
    <row r="398" spans="4:48" x14ac:dyDescent="0.2"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</row>
    <row r="399" spans="4:48" x14ac:dyDescent="0.2"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</row>
    <row r="400" spans="4:48" x14ac:dyDescent="0.2"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</row>
  </sheetData>
  <phoneticPr fontId="2" type="noConversion"/>
  <conditionalFormatting sqref="D1">
    <cfRule type="cellIs" dxfId="2" priority="1" stopIfTrue="1" operator="notEqual">
      <formula>0</formula>
    </cfRule>
  </conditionalFormatting>
  <conditionalFormatting sqref="C1">
    <cfRule type="cellIs" dxfId="1" priority="2" stopIfTrue="1" operator="equal">
      <formula>"Check"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7" sqref="A7"/>
    </sheetView>
  </sheetViews>
  <sheetFormatPr defaultColWidth="8.85546875" defaultRowHeight="12.75" x14ac:dyDescent="0.2"/>
  <cols>
    <col min="1" max="1" width="13.28515625" bestFit="1" customWidth="1"/>
    <col min="2" max="2" width="17.42578125" bestFit="1" customWidth="1"/>
    <col min="3" max="3" width="11.42578125" customWidth="1"/>
    <col min="4" max="4" width="13.140625" bestFit="1" customWidth="1"/>
    <col min="5" max="5" width="21.7109375" bestFit="1" customWidth="1"/>
    <col min="6" max="6" width="12.42578125" bestFit="1" customWidth="1"/>
    <col min="7" max="7" width="13.140625" bestFit="1" customWidth="1"/>
    <col min="8" max="8" width="11.7109375" bestFit="1" customWidth="1"/>
    <col min="9" max="9" width="12.28515625" bestFit="1" customWidth="1"/>
  </cols>
  <sheetData>
    <row r="1" spans="1:9" x14ac:dyDescent="0.2">
      <c r="A1" s="4" t="str">
        <f>Summary!A1</f>
        <v>GB U25 team to South Africa 2017</v>
      </c>
    </row>
    <row r="2" spans="1:9" x14ac:dyDescent="0.2">
      <c r="F2" t="s">
        <v>75</v>
      </c>
      <c r="G2">
        <f>SUM(G$5:G$36)</f>
        <v>0</v>
      </c>
      <c r="H2">
        <f>SUM(H$5:H$36)</f>
        <v>0</v>
      </c>
      <c r="I2">
        <f>SUM(I$5:I$36)</f>
        <v>0</v>
      </c>
    </row>
    <row r="4" spans="1:9" x14ac:dyDescent="0.2">
      <c r="A4" t="s">
        <v>76</v>
      </c>
      <c r="B4" t="s">
        <v>77</v>
      </c>
      <c r="C4" t="s">
        <v>78</v>
      </c>
      <c r="D4" t="s">
        <v>79</v>
      </c>
      <c r="E4" t="s">
        <v>80</v>
      </c>
      <c r="F4" t="s">
        <v>81</v>
      </c>
      <c r="G4" t="s">
        <v>82</v>
      </c>
      <c r="H4" t="s">
        <v>83</v>
      </c>
      <c r="I4" t="s">
        <v>84</v>
      </c>
    </row>
    <row r="6" spans="1:9" x14ac:dyDescent="0.2">
      <c r="I6">
        <f>G6-H6</f>
        <v>0</v>
      </c>
    </row>
    <row r="7" spans="1:9" x14ac:dyDescent="0.2">
      <c r="I7">
        <f t="shared" ref="I7:I36" si="0">G7-H7</f>
        <v>0</v>
      </c>
    </row>
    <row r="8" spans="1:9" x14ac:dyDescent="0.2">
      <c r="I8">
        <f t="shared" si="0"/>
        <v>0</v>
      </c>
    </row>
    <row r="9" spans="1:9" x14ac:dyDescent="0.2">
      <c r="I9">
        <f t="shared" si="0"/>
        <v>0</v>
      </c>
    </row>
    <row r="10" spans="1:9" x14ac:dyDescent="0.2">
      <c r="E10" s="38"/>
      <c r="I10">
        <f t="shared" si="0"/>
        <v>0</v>
      </c>
    </row>
    <row r="11" spans="1:9" x14ac:dyDescent="0.2">
      <c r="E11" s="38"/>
      <c r="I11">
        <f t="shared" si="0"/>
        <v>0</v>
      </c>
    </row>
    <row r="12" spans="1:9" x14ac:dyDescent="0.2">
      <c r="E12" s="38"/>
      <c r="I12">
        <f t="shared" si="0"/>
        <v>0</v>
      </c>
    </row>
    <row r="13" spans="1:9" x14ac:dyDescent="0.2">
      <c r="E13" s="38"/>
      <c r="I13">
        <f t="shared" si="0"/>
        <v>0</v>
      </c>
    </row>
    <row r="14" spans="1:9" x14ac:dyDescent="0.2">
      <c r="E14" s="38"/>
      <c r="I14">
        <f t="shared" si="0"/>
        <v>0</v>
      </c>
    </row>
    <row r="15" spans="1:9" x14ac:dyDescent="0.2">
      <c r="E15" s="38"/>
      <c r="I15">
        <f t="shared" si="0"/>
        <v>0</v>
      </c>
    </row>
    <row r="16" spans="1:9" x14ac:dyDescent="0.2">
      <c r="E16" s="38"/>
      <c r="I16">
        <f t="shared" si="0"/>
        <v>0</v>
      </c>
    </row>
    <row r="17" spans="5:9" x14ac:dyDescent="0.2">
      <c r="E17" s="38"/>
      <c r="I17">
        <f t="shared" si="0"/>
        <v>0</v>
      </c>
    </row>
    <row r="18" spans="5:9" x14ac:dyDescent="0.2">
      <c r="I18">
        <f t="shared" si="0"/>
        <v>0</v>
      </c>
    </row>
    <row r="19" spans="5:9" x14ac:dyDescent="0.2">
      <c r="I19">
        <f t="shared" si="0"/>
        <v>0</v>
      </c>
    </row>
    <row r="20" spans="5:9" x14ac:dyDescent="0.2">
      <c r="I20">
        <f t="shared" si="0"/>
        <v>0</v>
      </c>
    </row>
    <row r="21" spans="5:9" x14ac:dyDescent="0.2">
      <c r="I21">
        <f t="shared" si="0"/>
        <v>0</v>
      </c>
    </row>
    <row r="22" spans="5:9" x14ac:dyDescent="0.2">
      <c r="I22">
        <f t="shared" si="0"/>
        <v>0</v>
      </c>
    </row>
    <row r="23" spans="5:9" x14ac:dyDescent="0.2">
      <c r="I23">
        <f t="shared" si="0"/>
        <v>0</v>
      </c>
    </row>
    <row r="24" spans="5:9" x14ac:dyDescent="0.2">
      <c r="I24">
        <f t="shared" si="0"/>
        <v>0</v>
      </c>
    </row>
    <row r="25" spans="5:9" x14ac:dyDescent="0.2">
      <c r="I25">
        <f t="shared" si="0"/>
        <v>0</v>
      </c>
    </row>
    <row r="26" spans="5:9" x14ac:dyDescent="0.2">
      <c r="I26">
        <f t="shared" si="0"/>
        <v>0</v>
      </c>
    </row>
    <row r="27" spans="5:9" x14ac:dyDescent="0.2">
      <c r="I27">
        <f t="shared" si="0"/>
        <v>0</v>
      </c>
    </row>
    <row r="28" spans="5:9" x14ac:dyDescent="0.2">
      <c r="I28">
        <f t="shared" si="0"/>
        <v>0</v>
      </c>
    </row>
    <row r="29" spans="5:9" x14ac:dyDescent="0.2">
      <c r="I29">
        <f t="shared" si="0"/>
        <v>0</v>
      </c>
    </row>
    <row r="30" spans="5:9" x14ac:dyDescent="0.2">
      <c r="I30">
        <f t="shared" si="0"/>
        <v>0</v>
      </c>
    </row>
    <row r="31" spans="5:9" x14ac:dyDescent="0.2">
      <c r="I31">
        <f t="shared" si="0"/>
        <v>0</v>
      </c>
    </row>
    <row r="32" spans="5:9" x14ac:dyDescent="0.2">
      <c r="I32">
        <f t="shared" si="0"/>
        <v>0</v>
      </c>
    </row>
    <row r="33" spans="9:9" x14ac:dyDescent="0.2">
      <c r="I33">
        <f t="shared" si="0"/>
        <v>0</v>
      </c>
    </row>
    <row r="34" spans="9:9" x14ac:dyDescent="0.2">
      <c r="I34">
        <f t="shared" si="0"/>
        <v>0</v>
      </c>
    </row>
    <row r="35" spans="9:9" x14ac:dyDescent="0.2">
      <c r="I35">
        <f t="shared" si="0"/>
        <v>0</v>
      </c>
    </row>
    <row r="36" spans="9:9" x14ac:dyDescent="0.2">
      <c r="I36">
        <f t="shared" si="0"/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49"/>
  <sheetViews>
    <sheetView zoomScale="85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E7" sqref="E7"/>
    </sheetView>
  </sheetViews>
  <sheetFormatPr defaultColWidth="8.85546875" defaultRowHeight="12.75" x14ac:dyDescent="0.2"/>
  <cols>
    <col min="1" max="1" width="27.85546875" customWidth="1"/>
    <col min="2" max="2" width="13.140625" customWidth="1"/>
    <col min="3" max="3" width="10.28515625" bestFit="1" customWidth="1"/>
    <col min="4" max="4" width="8.28515625" bestFit="1" customWidth="1"/>
    <col min="5" max="5" width="6.7109375" bestFit="1" customWidth="1"/>
    <col min="6" max="6" width="9.140625" bestFit="1" customWidth="1"/>
    <col min="7" max="7" width="6.7109375" bestFit="1" customWidth="1"/>
    <col min="8" max="8" width="1.7109375" bestFit="1" customWidth="1"/>
    <col min="9" max="11" width="6.7109375" bestFit="1" customWidth="1"/>
    <col min="12" max="12" width="7.7109375" bestFit="1" customWidth="1"/>
    <col min="13" max="13" width="6.42578125" bestFit="1" customWidth="1"/>
    <col min="14" max="14" width="7.42578125" bestFit="1" customWidth="1"/>
    <col min="15" max="15" width="6.7109375" bestFit="1" customWidth="1"/>
    <col min="16" max="16" width="6.85546875" bestFit="1" customWidth="1"/>
    <col min="17" max="17" width="6.7109375" bestFit="1" customWidth="1"/>
    <col min="18" max="18" width="7.42578125" bestFit="1" customWidth="1"/>
    <col min="19" max="19" width="6.7109375" bestFit="1" customWidth="1"/>
    <col min="20" max="20" width="8.42578125" bestFit="1" customWidth="1"/>
    <col min="21" max="21" width="11.28515625" bestFit="1" customWidth="1"/>
    <col min="22" max="23" width="8.7109375" bestFit="1" customWidth="1"/>
    <col min="24" max="24" width="6.7109375" bestFit="1" customWidth="1"/>
    <col min="25" max="65" width="1.7109375" bestFit="1" customWidth="1"/>
  </cols>
  <sheetData>
    <row r="1" spans="1:46" x14ac:dyDescent="0.2">
      <c r="A1" s="52" t="str">
        <f>Summary!A1</f>
        <v>GB U25 team to South Africa 2017</v>
      </c>
      <c r="C1" t="str">
        <f>IF(D1=0,"","Check")</f>
        <v>Check</v>
      </c>
      <c r="D1" s="8">
        <f>D2-D3</f>
        <v>27899.89</v>
      </c>
    </row>
    <row r="2" spans="1:46" x14ac:dyDescent="0.2">
      <c r="C2" t="s">
        <v>66</v>
      </c>
      <c r="D2" s="8">
        <f>'Cash Book'!P4</f>
        <v>27899.89</v>
      </c>
    </row>
    <row r="3" spans="1:46" x14ac:dyDescent="0.2">
      <c r="C3" t="s">
        <v>67</v>
      </c>
      <c r="D3" s="8">
        <f>SUM(D7:D31)</f>
        <v>0</v>
      </c>
      <c r="E3" s="53" t="s">
        <v>104</v>
      </c>
      <c r="F3" s="53" t="s">
        <v>106</v>
      </c>
      <c r="G3" s="53" t="s">
        <v>108</v>
      </c>
      <c r="H3" s="53"/>
      <c r="I3" s="53" t="s">
        <v>110</v>
      </c>
      <c r="J3" s="53" t="s">
        <v>112</v>
      </c>
      <c r="K3" s="53" t="s">
        <v>114</v>
      </c>
      <c r="L3" s="53" t="s">
        <v>116</v>
      </c>
      <c r="M3" s="53" t="s">
        <v>118</v>
      </c>
      <c r="N3" s="53" t="s">
        <v>120</v>
      </c>
      <c r="O3" s="53" t="s">
        <v>122</v>
      </c>
      <c r="P3" s="53" t="s">
        <v>124</v>
      </c>
      <c r="Q3" s="53" t="s">
        <v>126</v>
      </c>
      <c r="R3" s="53" t="s">
        <v>127</v>
      </c>
      <c r="S3" s="53" t="s">
        <v>129</v>
      </c>
      <c r="T3" s="53" t="s">
        <v>131</v>
      </c>
      <c r="U3" s="53" t="s">
        <v>133</v>
      </c>
      <c r="V3" s="53" t="s">
        <v>135</v>
      </c>
      <c r="W3" s="53" t="s">
        <v>137</v>
      </c>
      <c r="X3" s="53" t="s">
        <v>139</v>
      </c>
    </row>
    <row r="4" spans="1:46" x14ac:dyDescent="0.2">
      <c r="E4" s="53" t="s">
        <v>105</v>
      </c>
      <c r="F4" s="53" t="s">
        <v>107</v>
      </c>
      <c r="G4" s="53" t="s">
        <v>109</v>
      </c>
      <c r="H4" s="53"/>
      <c r="I4" s="53" t="s">
        <v>111</v>
      </c>
      <c r="J4" s="53" t="s">
        <v>113</v>
      </c>
      <c r="K4" s="53" t="s">
        <v>115</v>
      </c>
      <c r="L4" s="53" t="s">
        <v>117</v>
      </c>
      <c r="M4" s="53" t="s">
        <v>119</v>
      </c>
      <c r="N4" s="53" t="s">
        <v>121</v>
      </c>
      <c r="O4" s="53" t="s">
        <v>123</v>
      </c>
      <c r="P4" s="53" t="s">
        <v>125</v>
      </c>
      <c r="Q4" s="53" t="s">
        <v>121</v>
      </c>
      <c r="R4" s="53" t="s">
        <v>128</v>
      </c>
      <c r="S4" s="53" t="s">
        <v>130</v>
      </c>
      <c r="T4" s="53" t="s">
        <v>132</v>
      </c>
      <c r="U4" s="53" t="s">
        <v>134</v>
      </c>
      <c r="V4" s="53" t="s">
        <v>136</v>
      </c>
      <c r="W4" s="53" t="s">
        <v>138</v>
      </c>
      <c r="X4" s="53" t="s">
        <v>140</v>
      </c>
    </row>
    <row r="5" spans="1:46" x14ac:dyDescent="0.2">
      <c r="A5" t="s">
        <v>68</v>
      </c>
      <c r="B5" t="s">
        <v>69</v>
      </c>
      <c r="C5" t="s">
        <v>70</v>
      </c>
      <c r="D5" t="s">
        <v>71</v>
      </c>
    </row>
    <row r="7" spans="1:46" x14ac:dyDescent="0.2">
      <c r="A7" s="26">
        <v>42522</v>
      </c>
      <c r="C7" s="1"/>
      <c r="D7" s="8">
        <f>SUM(E7:BN7)</f>
        <v>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8"/>
      <c r="AB7" s="8"/>
      <c r="AC7" s="8"/>
      <c r="AD7" s="8"/>
      <c r="AE7" s="8"/>
      <c r="AF7" s="8"/>
      <c r="AG7" s="8"/>
      <c r="AH7" s="8"/>
      <c r="AI7" s="8"/>
    </row>
    <row r="8" spans="1:46" x14ac:dyDescent="0.2">
      <c r="A8" s="26">
        <v>42552</v>
      </c>
      <c r="C8" s="1"/>
      <c r="D8" s="8">
        <f t="shared" ref="D8:D31" si="0">SUM(E8:BN8)</f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46" x14ac:dyDescent="0.2">
      <c r="A9" s="26">
        <v>42583</v>
      </c>
      <c r="C9" s="1"/>
      <c r="D9" s="8">
        <f t="shared" si="0"/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46" x14ac:dyDescent="0.2">
      <c r="A10" s="26">
        <v>42614</v>
      </c>
      <c r="C10" s="1"/>
      <c r="D10" s="8">
        <f t="shared" si="0"/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x14ac:dyDescent="0.2">
      <c r="A11" s="26">
        <v>42644</v>
      </c>
      <c r="C11" s="1"/>
      <c r="D11" s="8">
        <f t="shared" si="0"/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x14ac:dyDescent="0.2">
      <c r="A12" s="26">
        <v>42675</v>
      </c>
      <c r="C12" s="1"/>
      <c r="D12" s="8">
        <f t="shared" si="0"/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 x14ac:dyDescent="0.2">
      <c r="A13" s="26">
        <v>42705</v>
      </c>
      <c r="D13" s="8">
        <f t="shared" si="0"/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6" x14ac:dyDescent="0.2">
      <c r="A14" s="26">
        <v>42736</v>
      </c>
      <c r="D14" s="8">
        <f t="shared" si="0"/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x14ac:dyDescent="0.2">
      <c r="A15" s="26">
        <v>42767</v>
      </c>
      <c r="D15" s="8">
        <f t="shared" si="0"/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x14ac:dyDescent="0.2">
      <c r="A16" s="26">
        <v>42795</v>
      </c>
      <c r="D16" s="8">
        <f t="shared" si="0"/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x14ac:dyDescent="0.2">
      <c r="A17" s="26">
        <v>42826</v>
      </c>
      <c r="D17" s="8">
        <f t="shared" si="0"/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x14ac:dyDescent="0.2">
      <c r="D18" s="8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6" x14ac:dyDescent="0.2">
      <c r="D19" s="8">
        <f t="shared" si="0"/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x14ac:dyDescent="0.2">
      <c r="D20" s="8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x14ac:dyDescent="0.2">
      <c r="D21" s="8">
        <f t="shared" si="0"/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x14ac:dyDescent="0.2">
      <c r="D22" s="8">
        <f t="shared" si="0"/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x14ac:dyDescent="0.2">
      <c r="D23" s="8">
        <f t="shared" si="0"/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x14ac:dyDescent="0.2">
      <c r="D24" s="8">
        <f t="shared" si="0"/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6" x14ac:dyDescent="0.2">
      <c r="D25" s="8">
        <f t="shared" si="0"/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x14ac:dyDescent="0.2">
      <c r="D26" s="8">
        <f t="shared" si="0"/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x14ac:dyDescent="0.2">
      <c r="D27" s="8">
        <f t="shared" si="0"/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spans="1:46" x14ac:dyDescent="0.2">
      <c r="D28" s="8">
        <f t="shared" si="0"/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1:46" x14ac:dyDescent="0.2">
      <c r="D29" s="8">
        <f t="shared" si="0"/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1:46" x14ac:dyDescent="0.2">
      <c r="D30" s="8">
        <f t="shared" si="0"/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1:46" x14ac:dyDescent="0.2">
      <c r="D31" s="8">
        <f t="shared" si="0"/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1:46" x14ac:dyDescent="0.2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3:65" x14ac:dyDescent="0.2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3:65" ht="13.5" thickBot="1" x14ac:dyDescent="0.25">
      <c r="D34" s="8"/>
      <c r="E34" s="16">
        <f t="shared" ref="E34:AJ34" si="1">SUM(E6:E32)</f>
        <v>0</v>
      </c>
      <c r="F34" s="16">
        <f t="shared" si="1"/>
        <v>0</v>
      </c>
      <c r="G34" s="16">
        <f t="shared" si="1"/>
        <v>0</v>
      </c>
      <c r="H34" s="16">
        <f t="shared" si="1"/>
        <v>0</v>
      </c>
      <c r="I34" s="16">
        <f t="shared" si="1"/>
        <v>0</v>
      </c>
      <c r="J34" s="16">
        <f t="shared" si="1"/>
        <v>0</v>
      </c>
      <c r="K34" s="16">
        <f t="shared" si="1"/>
        <v>0</v>
      </c>
      <c r="L34" s="16">
        <f t="shared" si="1"/>
        <v>0</v>
      </c>
      <c r="M34" s="16">
        <f t="shared" si="1"/>
        <v>0</v>
      </c>
      <c r="N34" s="16">
        <f t="shared" si="1"/>
        <v>0</v>
      </c>
      <c r="O34" s="16">
        <f t="shared" si="1"/>
        <v>0</v>
      </c>
      <c r="P34" s="16">
        <f t="shared" si="1"/>
        <v>0</v>
      </c>
      <c r="Q34" s="16">
        <f t="shared" si="1"/>
        <v>0</v>
      </c>
      <c r="R34" s="16">
        <f t="shared" si="1"/>
        <v>0</v>
      </c>
      <c r="S34" s="16">
        <f t="shared" si="1"/>
        <v>0</v>
      </c>
      <c r="T34" s="16">
        <f t="shared" si="1"/>
        <v>0</v>
      </c>
      <c r="U34" s="16">
        <f t="shared" si="1"/>
        <v>0</v>
      </c>
      <c r="V34" s="16">
        <f t="shared" si="1"/>
        <v>0</v>
      </c>
      <c r="W34" s="16">
        <f t="shared" si="1"/>
        <v>0</v>
      </c>
      <c r="X34" s="16">
        <f t="shared" si="1"/>
        <v>0</v>
      </c>
      <c r="Y34" s="16">
        <f t="shared" si="1"/>
        <v>0</v>
      </c>
      <c r="Z34" s="16">
        <f t="shared" si="1"/>
        <v>0</v>
      </c>
      <c r="AA34" s="16">
        <f t="shared" si="1"/>
        <v>0</v>
      </c>
      <c r="AB34" s="16">
        <f t="shared" si="1"/>
        <v>0</v>
      </c>
      <c r="AC34" s="16">
        <f t="shared" si="1"/>
        <v>0</v>
      </c>
      <c r="AD34" s="16">
        <f t="shared" si="1"/>
        <v>0</v>
      </c>
      <c r="AE34" s="16">
        <f t="shared" si="1"/>
        <v>0</v>
      </c>
      <c r="AF34" s="16">
        <f t="shared" si="1"/>
        <v>0</v>
      </c>
      <c r="AG34" s="16">
        <f t="shared" si="1"/>
        <v>0</v>
      </c>
      <c r="AH34" s="16">
        <f t="shared" si="1"/>
        <v>0</v>
      </c>
      <c r="AI34" s="16">
        <f t="shared" si="1"/>
        <v>0</v>
      </c>
      <c r="AJ34" s="16">
        <f t="shared" si="1"/>
        <v>0</v>
      </c>
      <c r="AK34" s="16">
        <f t="shared" ref="AK34:BM34" si="2">SUM(AK6:AK32)</f>
        <v>0</v>
      </c>
      <c r="AL34" s="16">
        <f t="shared" si="2"/>
        <v>0</v>
      </c>
      <c r="AM34" s="16">
        <f t="shared" si="2"/>
        <v>0</v>
      </c>
      <c r="AN34" s="16">
        <f t="shared" si="2"/>
        <v>0</v>
      </c>
      <c r="AO34" s="16">
        <f t="shared" si="2"/>
        <v>0</v>
      </c>
      <c r="AP34" s="16">
        <f t="shared" si="2"/>
        <v>0</v>
      </c>
      <c r="AQ34" s="16">
        <f t="shared" si="2"/>
        <v>0</v>
      </c>
      <c r="AR34" s="16">
        <f t="shared" si="2"/>
        <v>0</v>
      </c>
      <c r="AS34" s="16">
        <f t="shared" si="2"/>
        <v>0</v>
      </c>
      <c r="AT34" s="16">
        <f t="shared" si="2"/>
        <v>0</v>
      </c>
      <c r="AU34" s="16">
        <f t="shared" si="2"/>
        <v>0</v>
      </c>
      <c r="AV34" s="16">
        <f t="shared" si="2"/>
        <v>0</v>
      </c>
      <c r="AW34" s="16">
        <f t="shared" si="2"/>
        <v>0</v>
      </c>
      <c r="AX34" s="16">
        <f t="shared" si="2"/>
        <v>0</v>
      </c>
      <c r="AY34" s="16">
        <f t="shared" si="2"/>
        <v>0</v>
      </c>
      <c r="AZ34" s="16">
        <f t="shared" si="2"/>
        <v>0</v>
      </c>
      <c r="BA34" s="16">
        <f t="shared" si="2"/>
        <v>0</v>
      </c>
      <c r="BB34" s="16">
        <f t="shared" si="2"/>
        <v>0</v>
      </c>
      <c r="BC34" s="16">
        <f t="shared" si="2"/>
        <v>0</v>
      </c>
      <c r="BD34" s="16">
        <f t="shared" si="2"/>
        <v>0</v>
      </c>
      <c r="BE34" s="16">
        <f t="shared" si="2"/>
        <v>0</v>
      </c>
      <c r="BF34" s="16">
        <f t="shared" si="2"/>
        <v>0</v>
      </c>
      <c r="BG34" s="16">
        <f t="shared" si="2"/>
        <v>0</v>
      </c>
      <c r="BH34" s="16">
        <f t="shared" si="2"/>
        <v>0</v>
      </c>
      <c r="BI34" s="16">
        <f t="shared" si="2"/>
        <v>0</v>
      </c>
      <c r="BJ34" s="16">
        <f t="shared" si="2"/>
        <v>0</v>
      </c>
      <c r="BK34" s="16">
        <f t="shared" si="2"/>
        <v>0</v>
      </c>
      <c r="BL34" s="16">
        <f t="shared" si="2"/>
        <v>0</v>
      </c>
      <c r="BM34" s="16">
        <f t="shared" si="2"/>
        <v>0</v>
      </c>
    </row>
    <row r="35" spans="3:65" ht="13.5" thickTop="1" x14ac:dyDescent="0.2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3:65" x14ac:dyDescent="0.2">
      <c r="C36" t="s">
        <v>85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3:65" x14ac:dyDescent="0.2">
      <c r="C37" t="s">
        <v>86</v>
      </c>
      <c r="D37" s="8"/>
      <c r="E37" s="8">
        <f>E34-E36</f>
        <v>0</v>
      </c>
      <c r="F37" s="8">
        <f t="shared" ref="F37:AD37" si="3">F34-F36</f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8">
        <f t="shared" si="3"/>
        <v>0</v>
      </c>
      <c r="N37" s="8">
        <f t="shared" si="3"/>
        <v>0</v>
      </c>
      <c r="O37" s="8">
        <f t="shared" si="3"/>
        <v>0</v>
      </c>
      <c r="P37" s="8">
        <f t="shared" si="3"/>
        <v>0</v>
      </c>
      <c r="Q37" s="8">
        <f t="shared" si="3"/>
        <v>0</v>
      </c>
      <c r="R37" s="8">
        <f t="shared" si="3"/>
        <v>0</v>
      </c>
      <c r="S37" s="8">
        <f t="shared" si="3"/>
        <v>0</v>
      </c>
      <c r="T37" s="8">
        <f t="shared" si="3"/>
        <v>0</v>
      </c>
      <c r="U37" s="8">
        <f t="shared" si="3"/>
        <v>0</v>
      </c>
      <c r="V37" s="8">
        <f t="shared" si="3"/>
        <v>0</v>
      </c>
      <c r="W37" s="8">
        <f t="shared" si="3"/>
        <v>0</v>
      </c>
      <c r="X37" s="8">
        <f t="shared" si="3"/>
        <v>0</v>
      </c>
      <c r="Y37" s="8">
        <f t="shared" si="3"/>
        <v>0</v>
      </c>
      <c r="Z37" s="8">
        <f t="shared" si="3"/>
        <v>0</v>
      </c>
      <c r="AA37" s="8">
        <f t="shared" si="3"/>
        <v>0</v>
      </c>
      <c r="AB37" s="8">
        <f t="shared" si="3"/>
        <v>0</v>
      </c>
      <c r="AC37" s="8">
        <f t="shared" si="3"/>
        <v>0</v>
      </c>
      <c r="AD37" s="8">
        <f t="shared" si="3"/>
        <v>0</v>
      </c>
      <c r="AE37" s="8">
        <f>AE34-AE36</f>
        <v>0</v>
      </c>
      <c r="AF37" s="8">
        <f>AF34-AF36</f>
        <v>0</v>
      </c>
      <c r="AG37" s="8">
        <f>AG34-AG36</f>
        <v>0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3:65" x14ac:dyDescent="0.2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3:65" x14ac:dyDescent="0.2">
      <c r="C39" t="s">
        <v>74</v>
      </c>
      <c r="D39" s="8">
        <f>SUMIF($E$34:$BM$34,"&gt;0",$E$34:$BM$34)</f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3:65" x14ac:dyDescent="0.2">
      <c r="C40" t="s">
        <v>49</v>
      </c>
      <c r="D40" s="8">
        <f>SUMIF($E$34:$BM$34,"&lt;0",$E$34:$BM$34)</f>
        <v>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3:65" x14ac:dyDescent="0.2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3:65" x14ac:dyDescent="0.2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3:65" x14ac:dyDescent="0.2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3:65" x14ac:dyDescent="0.2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3:65" x14ac:dyDescent="0.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3:65" x14ac:dyDescent="0.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3:65" x14ac:dyDescent="0.2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3:65" x14ac:dyDescent="0.2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4:46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4:46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4:46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4:46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4:46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4:46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4:46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  <row r="56" spans="4:46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</row>
    <row r="57" spans="4:46" x14ac:dyDescent="0.2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</row>
    <row r="58" spans="4:46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spans="4:46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 spans="4:46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spans="4:46" x14ac:dyDescent="0.2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4:46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</row>
    <row r="63" spans="4:46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spans="4:46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 spans="4:46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spans="4:46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</row>
    <row r="67" spans="4:46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spans="4:46" x14ac:dyDescent="0.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 spans="4:46" x14ac:dyDescent="0.2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</row>
    <row r="70" spans="4:46" x14ac:dyDescent="0.2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 spans="4:46" x14ac:dyDescent="0.2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</row>
    <row r="72" spans="4:46" x14ac:dyDescent="0.2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</row>
    <row r="73" spans="4:46" x14ac:dyDescent="0.2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</row>
    <row r="74" spans="4:46" x14ac:dyDescent="0.2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</row>
    <row r="75" spans="4:46" x14ac:dyDescent="0.2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</row>
    <row r="76" spans="4:46" x14ac:dyDescent="0.2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</row>
    <row r="77" spans="4:46" x14ac:dyDescent="0.2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</row>
    <row r="78" spans="4:46" x14ac:dyDescent="0.2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 spans="4:46" x14ac:dyDescent="0.2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</row>
    <row r="80" spans="4:46" x14ac:dyDescent="0.2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</row>
    <row r="81" spans="4:46" x14ac:dyDescent="0.2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</row>
    <row r="82" spans="4:46" x14ac:dyDescent="0.2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</row>
    <row r="83" spans="4:46" x14ac:dyDescent="0.2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</row>
    <row r="84" spans="4:46" x14ac:dyDescent="0.2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</row>
    <row r="85" spans="4:46" x14ac:dyDescent="0.2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</row>
    <row r="86" spans="4:46" x14ac:dyDescent="0.2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</row>
    <row r="87" spans="4:46" x14ac:dyDescent="0.2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</row>
    <row r="88" spans="4:46" x14ac:dyDescent="0.2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</row>
    <row r="89" spans="4:46" x14ac:dyDescent="0.2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</row>
    <row r="90" spans="4:46" x14ac:dyDescent="0.2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</row>
    <row r="91" spans="4:46" x14ac:dyDescent="0.2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</row>
    <row r="92" spans="4:46" x14ac:dyDescent="0.2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</row>
    <row r="93" spans="4:46" x14ac:dyDescent="0.2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</row>
    <row r="94" spans="4:46" x14ac:dyDescent="0.2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</row>
    <row r="95" spans="4:46" x14ac:dyDescent="0.2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</row>
    <row r="96" spans="4:46" x14ac:dyDescent="0.2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</row>
    <row r="97" spans="4:46" x14ac:dyDescent="0.2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</row>
    <row r="98" spans="4:46" x14ac:dyDescent="0.2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</row>
    <row r="99" spans="4:46" x14ac:dyDescent="0.2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</row>
    <row r="100" spans="4:46" x14ac:dyDescent="0.2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</row>
    <row r="101" spans="4:46" x14ac:dyDescent="0.2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</row>
    <row r="102" spans="4:46" x14ac:dyDescent="0.2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</row>
    <row r="103" spans="4:46" x14ac:dyDescent="0.2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</row>
    <row r="104" spans="4:46" x14ac:dyDescent="0.2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</row>
    <row r="105" spans="4:46" x14ac:dyDescent="0.2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</row>
    <row r="106" spans="4:46" x14ac:dyDescent="0.2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</row>
    <row r="107" spans="4:46" x14ac:dyDescent="0.2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</row>
    <row r="108" spans="4:46" x14ac:dyDescent="0.2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</row>
    <row r="109" spans="4:46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</row>
    <row r="110" spans="4:46" x14ac:dyDescent="0.2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</row>
    <row r="111" spans="4:46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</row>
    <row r="112" spans="4:46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</row>
    <row r="113" spans="4:46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</row>
    <row r="114" spans="4:46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</row>
    <row r="115" spans="4:46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</row>
    <row r="116" spans="4:46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</row>
    <row r="117" spans="4:46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</row>
    <row r="118" spans="4:46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</row>
    <row r="119" spans="4:46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</row>
    <row r="120" spans="4:46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</row>
    <row r="121" spans="4:46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</row>
    <row r="122" spans="4:46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</row>
    <row r="123" spans="4:46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</row>
    <row r="124" spans="4:46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</row>
    <row r="125" spans="4:46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</row>
    <row r="126" spans="4:46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</row>
    <row r="127" spans="4:46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</row>
    <row r="128" spans="4:46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</row>
    <row r="129" spans="4:46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</row>
    <row r="130" spans="4:46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</row>
    <row r="131" spans="4:46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</row>
    <row r="132" spans="4:46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</row>
    <row r="133" spans="4:46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</row>
    <row r="134" spans="4:46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</row>
    <row r="135" spans="4:46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</row>
    <row r="136" spans="4:46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</row>
    <row r="137" spans="4:46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</row>
    <row r="138" spans="4:46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</row>
    <row r="139" spans="4:46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</row>
    <row r="140" spans="4:46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</row>
    <row r="141" spans="4:46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</row>
    <row r="142" spans="4:46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</row>
    <row r="143" spans="4:46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</row>
    <row r="144" spans="4:46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</row>
    <row r="145" spans="4:46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</row>
    <row r="146" spans="4:46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</row>
    <row r="147" spans="4:46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</row>
    <row r="148" spans="4:46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</row>
    <row r="149" spans="4:46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</row>
    <row r="150" spans="4:46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</row>
    <row r="151" spans="4:46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</row>
    <row r="152" spans="4:46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</row>
    <row r="153" spans="4:46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</row>
    <row r="154" spans="4:46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</row>
    <row r="155" spans="4:46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</row>
    <row r="156" spans="4:46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</row>
    <row r="157" spans="4:46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</row>
    <row r="158" spans="4:46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</row>
    <row r="159" spans="4:46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</row>
    <row r="160" spans="4:46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</row>
    <row r="161" spans="4:46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</row>
    <row r="162" spans="4:46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</row>
    <row r="163" spans="4:46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</row>
    <row r="164" spans="4:46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</row>
    <row r="165" spans="4:46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</row>
    <row r="166" spans="4:46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</row>
    <row r="167" spans="4:46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</row>
    <row r="168" spans="4:46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</row>
    <row r="169" spans="4:46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</row>
    <row r="170" spans="4:46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</row>
    <row r="171" spans="4:46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</row>
    <row r="172" spans="4:46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</row>
    <row r="173" spans="4:46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</row>
    <row r="174" spans="4:46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</row>
    <row r="175" spans="4:46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</row>
    <row r="176" spans="4:46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</row>
    <row r="177" spans="4:46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</row>
    <row r="178" spans="4:46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</row>
    <row r="179" spans="4:46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</row>
    <row r="180" spans="4:46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</row>
    <row r="181" spans="4:46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</row>
    <row r="182" spans="4:46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</row>
    <row r="183" spans="4:46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</row>
    <row r="184" spans="4:46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</row>
    <row r="185" spans="4:46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</row>
    <row r="186" spans="4:46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</row>
    <row r="187" spans="4:46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</row>
    <row r="188" spans="4:46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</row>
    <row r="189" spans="4:46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</row>
    <row r="190" spans="4:46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</row>
    <row r="191" spans="4:46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</row>
    <row r="192" spans="4:46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</row>
    <row r="193" spans="4:46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</row>
    <row r="194" spans="4:46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</row>
    <row r="195" spans="4:46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</row>
    <row r="196" spans="4:46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</row>
    <row r="197" spans="4:46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</row>
    <row r="198" spans="4:46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</row>
    <row r="199" spans="4:46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</row>
    <row r="200" spans="4:46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</row>
    <row r="201" spans="4:46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</row>
    <row r="202" spans="4:46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</row>
    <row r="203" spans="4:46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</row>
    <row r="204" spans="4:46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</row>
    <row r="205" spans="4:46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</row>
    <row r="206" spans="4:46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</row>
    <row r="207" spans="4:46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</row>
    <row r="208" spans="4:46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</row>
    <row r="209" spans="4:46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</row>
    <row r="210" spans="4:46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</row>
    <row r="211" spans="4:46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</row>
    <row r="212" spans="4:46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</row>
    <row r="213" spans="4:46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</row>
    <row r="214" spans="4:46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</row>
    <row r="215" spans="4:46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</row>
    <row r="216" spans="4:46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</row>
    <row r="217" spans="4:46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</row>
    <row r="218" spans="4:46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</row>
    <row r="219" spans="4:46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</row>
    <row r="220" spans="4:46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</row>
    <row r="221" spans="4:46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</row>
    <row r="222" spans="4:46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</row>
    <row r="223" spans="4:46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</row>
    <row r="224" spans="4:46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</row>
    <row r="225" spans="4:46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</row>
    <row r="226" spans="4:46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</row>
    <row r="227" spans="4:46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</row>
    <row r="228" spans="4:46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</row>
    <row r="229" spans="4:46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</row>
    <row r="230" spans="4:46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</row>
    <row r="231" spans="4:46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</row>
    <row r="232" spans="4:46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</row>
    <row r="233" spans="4:46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</row>
    <row r="234" spans="4:46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</row>
    <row r="235" spans="4:46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</row>
    <row r="236" spans="4:46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</row>
    <row r="237" spans="4:46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</row>
    <row r="238" spans="4:46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</row>
    <row r="239" spans="4:46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</row>
    <row r="240" spans="4:46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</row>
    <row r="241" spans="4:46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</row>
    <row r="242" spans="4:46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</row>
    <row r="243" spans="4:46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</row>
    <row r="244" spans="4:46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</row>
    <row r="245" spans="4:46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</row>
    <row r="246" spans="4:46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</row>
    <row r="247" spans="4:46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</row>
    <row r="248" spans="4:46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</row>
    <row r="249" spans="4:46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</row>
    <row r="250" spans="4:46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</row>
    <row r="251" spans="4:46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</row>
    <row r="252" spans="4:46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</row>
    <row r="253" spans="4:46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</row>
    <row r="254" spans="4:46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</row>
    <row r="255" spans="4:46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</row>
    <row r="256" spans="4:46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</row>
    <row r="257" spans="4:46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</row>
    <row r="258" spans="4:46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</row>
    <row r="259" spans="4:46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</row>
    <row r="260" spans="4:46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</row>
    <row r="261" spans="4:46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</row>
    <row r="262" spans="4:46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</row>
    <row r="263" spans="4:46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</row>
    <row r="264" spans="4:46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</row>
    <row r="265" spans="4:46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</row>
    <row r="266" spans="4:46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</row>
    <row r="267" spans="4:46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</row>
    <row r="268" spans="4:46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</row>
    <row r="269" spans="4:46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</row>
    <row r="270" spans="4:46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</row>
    <row r="271" spans="4:46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</row>
    <row r="272" spans="4:46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</row>
    <row r="273" spans="4:46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</row>
    <row r="274" spans="4:46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</row>
    <row r="275" spans="4:46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</row>
    <row r="276" spans="4:46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</row>
    <row r="277" spans="4:46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</row>
    <row r="278" spans="4:46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</row>
    <row r="279" spans="4:46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</row>
    <row r="280" spans="4:46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</row>
    <row r="281" spans="4:46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</row>
    <row r="282" spans="4:46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</row>
    <row r="283" spans="4:46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</row>
    <row r="284" spans="4:46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</row>
    <row r="285" spans="4:46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</row>
    <row r="286" spans="4:46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</row>
    <row r="287" spans="4:46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</row>
    <row r="288" spans="4:46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</row>
    <row r="289" spans="4:46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</row>
    <row r="290" spans="4:46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</row>
    <row r="291" spans="4:46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</row>
    <row r="292" spans="4:46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</row>
    <row r="293" spans="4:46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</row>
    <row r="294" spans="4:46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</row>
    <row r="295" spans="4:46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</row>
    <row r="296" spans="4:46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</row>
    <row r="297" spans="4:46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</row>
    <row r="298" spans="4:46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</row>
    <row r="299" spans="4:46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</row>
    <row r="300" spans="4:46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</row>
    <row r="301" spans="4:46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</row>
    <row r="302" spans="4:46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</row>
    <row r="303" spans="4:46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</row>
    <row r="304" spans="4:46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</row>
    <row r="305" spans="4:46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</row>
    <row r="306" spans="4:46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</row>
    <row r="307" spans="4:46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</row>
    <row r="308" spans="4:46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</row>
    <row r="309" spans="4:46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</row>
    <row r="310" spans="4:46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</row>
    <row r="311" spans="4:46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</row>
    <row r="312" spans="4:46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</row>
    <row r="313" spans="4:46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</row>
    <row r="314" spans="4:46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</row>
    <row r="315" spans="4:46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</row>
    <row r="316" spans="4:46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</row>
    <row r="317" spans="4:46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</row>
    <row r="318" spans="4:46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</row>
    <row r="319" spans="4:46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</row>
    <row r="320" spans="4:46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</row>
    <row r="321" spans="4:46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</row>
    <row r="322" spans="4:46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</row>
    <row r="323" spans="4:46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</row>
    <row r="324" spans="4:46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</row>
    <row r="325" spans="4:46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</row>
    <row r="326" spans="4:46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</row>
    <row r="327" spans="4:46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</row>
    <row r="328" spans="4:46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</row>
    <row r="329" spans="4:46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</row>
    <row r="330" spans="4:46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</row>
    <row r="331" spans="4:46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</row>
    <row r="332" spans="4:46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</row>
    <row r="333" spans="4:46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</row>
    <row r="334" spans="4:46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</row>
    <row r="335" spans="4:46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</row>
    <row r="336" spans="4:46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</row>
    <row r="337" spans="4:46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</row>
    <row r="338" spans="4:46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</row>
    <row r="339" spans="4:46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</row>
    <row r="340" spans="4:46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</row>
    <row r="341" spans="4:46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</row>
    <row r="342" spans="4:46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</row>
    <row r="343" spans="4:46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</row>
    <row r="344" spans="4:46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</row>
    <row r="345" spans="4:46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</row>
    <row r="346" spans="4:46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</row>
    <row r="347" spans="4:46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</row>
    <row r="348" spans="4:46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</row>
    <row r="349" spans="4:46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</row>
  </sheetData>
  <phoneticPr fontId="2" type="noConversion"/>
  <conditionalFormatting sqref="C1">
    <cfRule type="cellIs" dxfId="0" priority="1" stopIfTrue="1" operator="equal">
      <formula>"Check"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A8" sqref="A7:B8"/>
    </sheetView>
  </sheetViews>
  <sheetFormatPr defaultColWidth="8.85546875" defaultRowHeight="12.75" x14ac:dyDescent="0.2"/>
  <cols>
    <col min="1" max="1" width="10.140625" bestFit="1" customWidth="1"/>
    <col min="2" max="2" width="22.42578125" customWidth="1"/>
    <col min="3" max="3" width="11.42578125" bestFit="1" customWidth="1"/>
    <col min="4" max="4" width="14.85546875" bestFit="1" customWidth="1"/>
    <col min="5" max="7" width="15.7109375" customWidth="1"/>
    <col min="8" max="8" width="6.7109375" customWidth="1"/>
    <col min="9" max="9" width="22.140625" style="51" bestFit="1" customWidth="1"/>
    <col min="10" max="10" width="6.7109375" customWidth="1"/>
    <col min="11" max="11" width="13.7109375" bestFit="1" customWidth="1"/>
  </cols>
  <sheetData>
    <row r="1" spans="1:11" x14ac:dyDescent="0.2">
      <c r="A1" s="4" t="str">
        <f>Summary!A1</f>
        <v>GB U25 team to South Africa 2017</v>
      </c>
      <c r="F1" t="s">
        <v>41</v>
      </c>
      <c r="G1" s="8">
        <f>G2-G3</f>
        <v>3630</v>
      </c>
    </row>
    <row r="2" spans="1:11" x14ac:dyDescent="0.2">
      <c r="A2" s="4"/>
      <c r="F2" t="s">
        <v>87</v>
      </c>
      <c r="G2" s="8">
        <f>'Cash Book'!Q4</f>
        <v>3630</v>
      </c>
    </row>
    <row r="3" spans="1:11" x14ac:dyDescent="0.2">
      <c r="A3" s="4"/>
      <c r="F3" t="s">
        <v>88</v>
      </c>
      <c r="G3" s="8">
        <f>SUM(G6:G168)</f>
        <v>0</v>
      </c>
    </row>
    <row r="4" spans="1:11" x14ac:dyDescent="0.2">
      <c r="A4" s="4" t="s">
        <v>89</v>
      </c>
    </row>
    <row r="5" spans="1:11" x14ac:dyDescent="0.2">
      <c r="B5" s="51" t="s">
        <v>90</v>
      </c>
      <c r="C5" s="51" t="s">
        <v>91</v>
      </c>
      <c r="D5" s="51" t="s">
        <v>92</v>
      </c>
      <c r="E5" s="51" t="s">
        <v>93</v>
      </c>
      <c r="F5" s="51" t="s">
        <v>94</v>
      </c>
      <c r="G5" s="51" t="s">
        <v>95</v>
      </c>
      <c r="H5" s="51"/>
      <c r="I5" s="51" t="s">
        <v>96</v>
      </c>
      <c r="J5" s="51"/>
      <c r="K5" s="51" t="s">
        <v>97</v>
      </c>
    </row>
    <row r="7" spans="1:11" x14ac:dyDescent="0.2">
      <c r="A7" s="1"/>
      <c r="C7" s="34"/>
      <c r="D7" s="8"/>
      <c r="E7" s="8">
        <f>D7*C7</f>
        <v>0</v>
      </c>
      <c r="F7" s="8"/>
      <c r="G7" s="8">
        <f>F7+E7</f>
        <v>0</v>
      </c>
      <c r="H7" s="34"/>
    </row>
    <row r="8" spans="1:11" x14ac:dyDescent="0.2">
      <c r="A8" s="1"/>
      <c r="C8" s="34"/>
      <c r="D8" s="8"/>
      <c r="E8" s="8">
        <f>D8*C8</f>
        <v>0</v>
      </c>
      <c r="F8" s="8"/>
      <c r="G8" s="8">
        <f>F8+E8</f>
        <v>0</v>
      </c>
      <c r="H8" s="34"/>
    </row>
    <row r="9" spans="1:11" x14ac:dyDescent="0.2">
      <c r="A9" s="1"/>
      <c r="C9" s="34"/>
      <c r="D9" s="8"/>
      <c r="E9" s="8"/>
      <c r="F9" s="8"/>
      <c r="G9" s="8"/>
      <c r="H9" s="34"/>
    </row>
    <row r="10" spans="1:11" x14ac:dyDescent="0.2">
      <c r="A10" s="1"/>
      <c r="C10" s="34"/>
      <c r="D10" s="8"/>
      <c r="E10" s="8"/>
      <c r="F10" s="8"/>
      <c r="G10" s="8"/>
      <c r="H10" s="34"/>
    </row>
    <row r="11" spans="1:11" x14ac:dyDescent="0.2">
      <c r="A11" s="1"/>
      <c r="C11" s="34"/>
      <c r="D11" s="8"/>
      <c r="E11" s="8"/>
      <c r="F11" s="8"/>
      <c r="G11" s="8"/>
      <c r="H11" s="34"/>
    </row>
    <row r="12" spans="1:11" x14ac:dyDescent="0.2">
      <c r="A12" s="1"/>
      <c r="C12" s="34"/>
      <c r="D12" s="8"/>
      <c r="E12" s="8"/>
      <c r="F12" s="8"/>
      <c r="G12" s="8"/>
      <c r="H12" s="34"/>
    </row>
    <row r="13" spans="1:11" x14ac:dyDescent="0.2">
      <c r="A13" s="1"/>
      <c r="C13" s="34"/>
      <c r="D13" s="8"/>
      <c r="E13" s="8"/>
      <c r="F13" s="8"/>
      <c r="G13" s="8"/>
      <c r="H13" s="34"/>
    </row>
    <row r="14" spans="1:11" x14ac:dyDescent="0.2">
      <c r="A14" s="1"/>
      <c r="C14" s="34"/>
      <c r="D14" s="8"/>
      <c r="E14" s="8"/>
      <c r="F14" s="8"/>
      <c r="G14" s="8"/>
      <c r="H14" s="34"/>
    </row>
    <row r="15" spans="1:11" x14ac:dyDescent="0.2">
      <c r="A15" s="1"/>
      <c r="C15" s="34"/>
      <c r="D15" s="8"/>
      <c r="E15" s="8"/>
      <c r="F15" s="8"/>
      <c r="G15" s="8"/>
      <c r="H15" s="34"/>
    </row>
    <row r="16" spans="1:11" x14ac:dyDescent="0.2">
      <c r="A16" s="1"/>
      <c r="C16" s="34"/>
      <c r="D16" s="8"/>
      <c r="E16" s="8"/>
      <c r="F16" s="8"/>
      <c r="G16" s="8"/>
      <c r="H16" s="34"/>
    </row>
    <row r="17" spans="1:8" x14ac:dyDescent="0.2">
      <c r="A17" s="1"/>
      <c r="C17" s="34"/>
      <c r="D17" s="8"/>
      <c r="E17" s="8"/>
      <c r="F17" s="8"/>
      <c r="G17" s="8"/>
      <c r="H17" s="34"/>
    </row>
    <row r="18" spans="1:8" x14ac:dyDescent="0.2">
      <c r="A18" s="1"/>
      <c r="C18" s="34"/>
      <c r="D18" s="8"/>
      <c r="E18" s="8"/>
      <c r="F18" s="8"/>
      <c r="G18" s="8"/>
      <c r="H18" s="34"/>
    </row>
    <row r="19" spans="1:8" x14ac:dyDescent="0.2">
      <c r="A19" s="1"/>
      <c r="C19" s="34"/>
      <c r="D19" s="8"/>
      <c r="E19" s="8"/>
      <c r="F19" s="8"/>
      <c r="G19" s="8"/>
      <c r="H19" s="34"/>
    </row>
    <row r="20" spans="1:8" x14ac:dyDescent="0.2">
      <c r="A20" s="1"/>
      <c r="C20" s="34"/>
      <c r="D20" s="8"/>
      <c r="E20" s="8"/>
      <c r="F20" s="8"/>
      <c r="G20" s="8"/>
      <c r="H20" s="34"/>
    </row>
    <row r="21" spans="1:8" x14ac:dyDescent="0.2">
      <c r="A21" s="1"/>
      <c r="C21" s="34"/>
      <c r="D21" s="8"/>
      <c r="E21" s="8"/>
      <c r="F21" s="8"/>
      <c r="G21" s="8"/>
      <c r="H21" s="34"/>
    </row>
    <row r="22" spans="1:8" x14ac:dyDescent="0.2">
      <c r="A22" s="1"/>
      <c r="C22" s="34"/>
      <c r="D22" s="8"/>
      <c r="E22" s="8"/>
      <c r="F22" s="8"/>
      <c r="G22" s="8"/>
      <c r="H22" s="34"/>
    </row>
    <row r="23" spans="1:8" x14ac:dyDescent="0.2">
      <c r="C23" s="34"/>
      <c r="D23" s="8"/>
      <c r="E23" s="8"/>
      <c r="F23" s="8"/>
      <c r="G23" s="8"/>
      <c r="H23" s="34"/>
    </row>
    <row r="24" spans="1:8" x14ac:dyDescent="0.2">
      <c r="C24" s="34"/>
      <c r="D24" s="8"/>
      <c r="E24" s="8"/>
      <c r="F24" s="8"/>
      <c r="G24" s="8"/>
      <c r="H24" s="34"/>
    </row>
    <row r="25" spans="1:8" x14ac:dyDescent="0.2">
      <c r="C25" s="34"/>
      <c r="D25" s="8"/>
      <c r="E25" s="8"/>
      <c r="F25" s="8"/>
      <c r="G25" s="8"/>
      <c r="H25" s="34"/>
    </row>
    <row r="26" spans="1:8" x14ac:dyDescent="0.2">
      <c r="C26" s="34"/>
      <c r="D26" s="8"/>
      <c r="E26" s="8"/>
      <c r="F26" s="8"/>
      <c r="G26" s="8"/>
      <c r="H26" s="34"/>
    </row>
    <row r="27" spans="1:8" x14ac:dyDescent="0.2">
      <c r="C27" s="34"/>
      <c r="D27" s="8"/>
      <c r="E27" s="8"/>
      <c r="F27" s="8"/>
      <c r="G27" s="8"/>
      <c r="H27" s="34"/>
    </row>
    <row r="28" spans="1:8" x14ac:dyDescent="0.2">
      <c r="C28" s="34"/>
      <c r="D28" s="8"/>
      <c r="E28" s="8"/>
      <c r="F28" s="8"/>
      <c r="G28" s="8"/>
      <c r="H28" s="34"/>
    </row>
    <row r="29" spans="1:8" x14ac:dyDescent="0.2">
      <c r="C29" s="34"/>
      <c r="D29" s="8"/>
      <c r="E29" s="8"/>
      <c r="F29" s="8"/>
      <c r="G29" s="8"/>
      <c r="H29" s="34"/>
    </row>
    <row r="30" spans="1:8" x14ac:dyDescent="0.2">
      <c r="C30" s="34"/>
      <c r="D30" s="8"/>
      <c r="E30" s="8"/>
      <c r="F30" s="8"/>
      <c r="G30" s="8"/>
      <c r="H30" s="34"/>
    </row>
    <row r="31" spans="1:8" x14ac:dyDescent="0.2">
      <c r="C31" s="34"/>
      <c r="D31" s="8"/>
      <c r="E31" s="8"/>
      <c r="F31" s="8"/>
      <c r="G31" s="8"/>
      <c r="H31" s="34"/>
    </row>
    <row r="32" spans="1:8" x14ac:dyDescent="0.2">
      <c r="C32" s="34"/>
      <c r="D32" s="8"/>
      <c r="E32" s="8"/>
      <c r="F32" s="8"/>
      <c r="G32" s="8"/>
      <c r="H32" s="34"/>
    </row>
    <row r="33" spans="3:8" x14ac:dyDescent="0.2">
      <c r="C33" s="34"/>
      <c r="D33" s="8"/>
      <c r="E33" s="8"/>
      <c r="F33" s="8"/>
      <c r="G33" s="8"/>
      <c r="H33" s="34"/>
    </row>
    <row r="34" spans="3:8" x14ac:dyDescent="0.2">
      <c r="C34" s="34"/>
      <c r="D34" s="8"/>
      <c r="E34" s="8"/>
      <c r="F34" s="8"/>
      <c r="G34" s="8"/>
      <c r="H34" s="34"/>
    </row>
    <row r="35" spans="3:8" x14ac:dyDescent="0.2">
      <c r="C35" s="34"/>
      <c r="D35" s="8"/>
      <c r="E35" s="8"/>
      <c r="F35" s="8"/>
      <c r="G35" s="8"/>
      <c r="H35" s="34"/>
    </row>
    <row r="36" spans="3:8" x14ac:dyDescent="0.2">
      <c r="C36" s="34"/>
      <c r="D36" s="8"/>
      <c r="E36" s="8"/>
      <c r="F36" s="8"/>
      <c r="G36" s="8"/>
      <c r="H36" s="34"/>
    </row>
    <row r="37" spans="3:8" x14ac:dyDescent="0.2">
      <c r="C37" s="34"/>
      <c r="D37" s="8"/>
      <c r="E37" s="8"/>
      <c r="F37" s="8"/>
      <c r="G37" s="8"/>
      <c r="H37" s="34"/>
    </row>
    <row r="38" spans="3:8" x14ac:dyDescent="0.2">
      <c r="C38" s="34"/>
      <c r="D38" s="8"/>
      <c r="E38" s="8"/>
      <c r="F38" s="8"/>
      <c r="G38" s="8"/>
      <c r="H38" s="34"/>
    </row>
    <row r="39" spans="3:8" x14ac:dyDescent="0.2">
      <c r="C39" s="34"/>
      <c r="D39" s="8"/>
      <c r="E39" s="8"/>
      <c r="F39" s="8"/>
      <c r="G39" s="8"/>
      <c r="H39" s="34"/>
    </row>
    <row r="40" spans="3:8" x14ac:dyDescent="0.2">
      <c r="C40" s="34"/>
      <c r="D40" s="8"/>
      <c r="E40" s="8"/>
      <c r="F40" s="8"/>
      <c r="G40" s="8"/>
      <c r="H40" s="34"/>
    </row>
    <row r="41" spans="3:8" x14ac:dyDescent="0.2">
      <c r="C41" s="34"/>
      <c r="D41" s="8"/>
      <c r="E41" s="8"/>
      <c r="F41" s="8"/>
      <c r="G41" s="8"/>
      <c r="H41" s="34"/>
    </row>
    <row r="42" spans="3:8" x14ac:dyDescent="0.2">
      <c r="C42" s="34"/>
      <c r="D42" s="8"/>
      <c r="E42" s="8"/>
      <c r="F42" s="8"/>
      <c r="G42" s="8"/>
      <c r="H42" s="34"/>
    </row>
    <row r="43" spans="3:8" x14ac:dyDescent="0.2">
      <c r="C43" s="34"/>
      <c r="D43" s="8"/>
      <c r="E43" s="8"/>
      <c r="F43" s="8"/>
      <c r="G43" s="8"/>
      <c r="H43" s="34"/>
    </row>
    <row r="44" spans="3:8" x14ac:dyDescent="0.2">
      <c r="C44" s="34"/>
      <c r="D44" s="8"/>
      <c r="E44" s="8"/>
      <c r="F44" s="8"/>
      <c r="G44" s="8"/>
      <c r="H44" s="34"/>
    </row>
    <row r="45" spans="3:8" x14ac:dyDescent="0.2">
      <c r="C45" s="34"/>
      <c r="D45" s="8"/>
      <c r="E45" s="8"/>
      <c r="F45" s="8"/>
      <c r="G45" s="8"/>
      <c r="H45" s="34"/>
    </row>
    <row r="46" spans="3:8" x14ac:dyDescent="0.2">
      <c r="C46" s="34"/>
      <c r="D46" s="8"/>
      <c r="E46" s="8"/>
      <c r="F46" s="8"/>
      <c r="G46" s="8"/>
      <c r="H46" s="34"/>
    </row>
    <row r="47" spans="3:8" x14ac:dyDescent="0.2">
      <c r="C47" s="34"/>
      <c r="D47" s="8"/>
      <c r="E47" s="8"/>
      <c r="F47" s="8"/>
      <c r="G47" s="8"/>
      <c r="H47" s="34"/>
    </row>
    <row r="48" spans="3:8" x14ac:dyDescent="0.2">
      <c r="C48" s="34"/>
      <c r="D48" s="8"/>
      <c r="E48" s="8"/>
      <c r="F48" s="8"/>
      <c r="G48" s="8"/>
      <c r="H48" s="34"/>
    </row>
    <row r="49" spans="4:7" x14ac:dyDescent="0.2">
      <c r="D49" s="8"/>
      <c r="E49" s="8"/>
      <c r="F49" s="8"/>
      <c r="G49" s="8"/>
    </row>
    <row r="50" spans="4:7" x14ac:dyDescent="0.2">
      <c r="D50" s="8"/>
      <c r="E50" s="8"/>
      <c r="F50" s="8"/>
      <c r="G50" s="8"/>
    </row>
    <row r="51" spans="4:7" x14ac:dyDescent="0.2">
      <c r="D51" s="8"/>
      <c r="E51" s="8"/>
      <c r="F51" s="8"/>
      <c r="G51" s="8"/>
    </row>
    <row r="52" spans="4:7" x14ac:dyDescent="0.2">
      <c r="D52" s="8"/>
      <c r="E52" s="8"/>
      <c r="F52" s="8"/>
      <c r="G52" s="8"/>
    </row>
    <row r="53" spans="4:7" x14ac:dyDescent="0.2">
      <c r="D53" s="8"/>
      <c r="E53" s="8"/>
      <c r="F53" s="8"/>
      <c r="G53" s="8"/>
    </row>
    <row r="54" spans="4:7" x14ac:dyDescent="0.2">
      <c r="D54" s="8"/>
      <c r="E54" s="8"/>
      <c r="F54" s="8"/>
      <c r="G54" s="8"/>
    </row>
    <row r="55" spans="4:7" x14ac:dyDescent="0.2">
      <c r="D55" s="8"/>
      <c r="E55" s="8"/>
      <c r="F55" s="8"/>
      <c r="G55" s="8"/>
    </row>
    <row r="56" spans="4:7" x14ac:dyDescent="0.2">
      <c r="D56" s="8"/>
      <c r="E56" s="8"/>
      <c r="F56" s="8"/>
      <c r="G56" s="8"/>
    </row>
    <row r="57" spans="4:7" x14ac:dyDescent="0.2">
      <c r="D57" s="8"/>
      <c r="E57" s="8"/>
      <c r="F57" s="8"/>
      <c r="G57" s="8"/>
    </row>
    <row r="58" spans="4:7" x14ac:dyDescent="0.2">
      <c r="D58" s="8"/>
      <c r="E58" s="8"/>
      <c r="F58" s="8"/>
      <c r="G58" s="8"/>
    </row>
    <row r="59" spans="4:7" x14ac:dyDescent="0.2">
      <c r="D59" s="8"/>
      <c r="E59" s="8"/>
      <c r="F59" s="8"/>
      <c r="G59" s="8"/>
    </row>
    <row r="60" spans="4:7" x14ac:dyDescent="0.2">
      <c r="D60" s="8"/>
      <c r="E60" s="8"/>
      <c r="F60" s="8"/>
      <c r="G60" s="8"/>
    </row>
    <row r="61" spans="4:7" x14ac:dyDescent="0.2">
      <c r="D61" s="8"/>
      <c r="E61" s="8"/>
      <c r="F61" s="8"/>
      <c r="G61" s="8"/>
    </row>
    <row r="62" spans="4:7" x14ac:dyDescent="0.2">
      <c r="D62" s="8"/>
      <c r="E62" s="8"/>
      <c r="F62" s="8"/>
      <c r="G62" s="8"/>
    </row>
    <row r="63" spans="4:7" x14ac:dyDescent="0.2">
      <c r="D63" s="8"/>
      <c r="E63" s="8"/>
      <c r="F63" s="8"/>
      <c r="G63" s="8"/>
    </row>
    <row r="64" spans="4:7" x14ac:dyDescent="0.2">
      <c r="D64" s="8"/>
      <c r="E64" s="8"/>
      <c r="F64" s="8"/>
      <c r="G64" s="8"/>
    </row>
    <row r="65" spans="4:7" x14ac:dyDescent="0.2">
      <c r="D65" s="8"/>
      <c r="E65" s="8"/>
      <c r="F65" s="8"/>
      <c r="G65" s="8"/>
    </row>
    <row r="66" spans="4:7" x14ac:dyDescent="0.2">
      <c r="D66" s="8"/>
      <c r="E66" s="8"/>
      <c r="F66" s="8"/>
      <c r="G66" s="8"/>
    </row>
    <row r="67" spans="4:7" x14ac:dyDescent="0.2">
      <c r="D67" s="8"/>
      <c r="E67" s="8"/>
      <c r="F67" s="8"/>
      <c r="G67" s="8"/>
    </row>
    <row r="68" spans="4:7" x14ac:dyDescent="0.2">
      <c r="D68" s="8"/>
      <c r="E68" s="8"/>
      <c r="F68" s="8"/>
      <c r="G68" s="8"/>
    </row>
    <row r="69" spans="4:7" x14ac:dyDescent="0.2">
      <c r="D69" s="8"/>
      <c r="E69" s="8"/>
      <c r="F69" s="8"/>
      <c r="G69" s="8"/>
    </row>
    <row r="70" spans="4:7" x14ac:dyDescent="0.2">
      <c r="D70" s="8"/>
      <c r="E70" s="8"/>
      <c r="F70" s="8"/>
      <c r="G70" s="8"/>
    </row>
    <row r="71" spans="4:7" x14ac:dyDescent="0.2">
      <c r="D71" s="8"/>
      <c r="E71" s="8"/>
      <c r="F71" s="8"/>
      <c r="G71" s="8"/>
    </row>
    <row r="72" spans="4:7" x14ac:dyDescent="0.2">
      <c r="D72" s="8"/>
      <c r="E72" s="8"/>
      <c r="F72" s="8"/>
      <c r="G72" s="8"/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zoomScale="85" workbookViewId="0">
      <selection activeCell="B31" sqref="B31"/>
    </sheetView>
  </sheetViews>
  <sheetFormatPr defaultColWidth="8.85546875" defaultRowHeight="12.75" x14ac:dyDescent="0.2"/>
  <cols>
    <col min="1" max="1" width="3.85546875" style="33" bestFit="1" customWidth="1"/>
    <col min="2" max="2" width="43.140625" bestFit="1" customWidth="1"/>
    <col min="3" max="3" width="12.140625" bestFit="1" customWidth="1"/>
    <col min="4" max="4" width="10.42578125" bestFit="1" customWidth="1"/>
    <col min="5" max="5" width="27.140625" bestFit="1" customWidth="1"/>
  </cols>
  <sheetData>
    <row r="1" spans="1:5" x14ac:dyDescent="0.2">
      <c r="A1" s="33" t="str">
        <f>Summary!A1</f>
        <v>GB U25 team to South Africa 2017</v>
      </c>
    </row>
    <row r="2" spans="1:5" x14ac:dyDescent="0.2">
      <c r="A2" s="32"/>
    </row>
    <row r="3" spans="1:5" x14ac:dyDescent="0.2">
      <c r="A3" s="33" t="s">
        <v>240</v>
      </c>
    </row>
    <row r="5" spans="1:5" s="4" customFormat="1" x14ac:dyDescent="0.2">
      <c r="A5" s="52" t="s">
        <v>98</v>
      </c>
      <c r="B5" s="52" t="s">
        <v>99</v>
      </c>
      <c r="C5" s="52" t="s">
        <v>100</v>
      </c>
      <c r="D5" s="52" t="s">
        <v>101</v>
      </c>
      <c r="E5" s="4" t="s">
        <v>242</v>
      </c>
    </row>
    <row r="7" spans="1:5" x14ac:dyDescent="0.2">
      <c r="A7" s="33">
        <v>1</v>
      </c>
      <c r="B7" s="34" t="s">
        <v>241</v>
      </c>
      <c r="C7" t="s">
        <v>139</v>
      </c>
      <c r="D7" s="67">
        <v>150</v>
      </c>
      <c r="E7" s="67">
        <f t="shared" ref="E7:E12" si="0">D7*0.1</f>
        <v>15</v>
      </c>
    </row>
    <row r="8" spans="1:5" x14ac:dyDescent="0.2">
      <c r="A8" s="33">
        <v>2</v>
      </c>
      <c r="B8" s="34" t="s">
        <v>243</v>
      </c>
      <c r="C8" t="s">
        <v>122</v>
      </c>
      <c r="D8" s="67">
        <v>400</v>
      </c>
      <c r="E8" s="67">
        <f t="shared" si="0"/>
        <v>40</v>
      </c>
    </row>
    <row r="9" spans="1:5" x14ac:dyDescent="0.2">
      <c r="A9" s="33">
        <v>3</v>
      </c>
      <c r="B9" s="34" t="s">
        <v>244</v>
      </c>
      <c r="C9" t="s">
        <v>249</v>
      </c>
      <c r="D9" s="67">
        <v>201</v>
      </c>
      <c r="E9" s="67">
        <f t="shared" si="0"/>
        <v>20.100000000000001</v>
      </c>
    </row>
    <row r="10" spans="1:5" x14ac:dyDescent="0.2">
      <c r="A10" s="33">
        <v>4</v>
      </c>
      <c r="B10" s="34" t="s">
        <v>245</v>
      </c>
      <c r="C10" t="s">
        <v>114</v>
      </c>
      <c r="D10" s="67">
        <v>275</v>
      </c>
      <c r="E10" s="67">
        <f t="shared" si="0"/>
        <v>27.5</v>
      </c>
    </row>
    <row r="11" spans="1:5" x14ac:dyDescent="0.2">
      <c r="A11" s="33">
        <v>5</v>
      </c>
      <c r="B11" s="34" t="s">
        <v>246</v>
      </c>
      <c r="C11" s="41" t="s">
        <v>126</v>
      </c>
      <c r="D11" s="67">
        <v>200</v>
      </c>
      <c r="E11" s="67">
        <f t="shared" si="0"/>
        <v>20</v>
      </c>
    </row>
    <row r="12" spans="1:5" x14ac:dyDescent="0.2">
      <c r="A12" s="33">
        <v>6</v>
      </c>
      <c r="B12" s="34" t="s">
        <v>247</v>
      </c>
      <c r="C12" t="s">
        <v>108</v>
      </c>
      <c r="D12" s="67">
        <v>160</v>
      </c>
      <c r="E12" s="67">
        <f t="shared" si="0"/>
        <v>16</v>
      </c>
    </row>
    <row r="13" spans="1:5" x14ac:dyDescent="0.2">
      <c r="B13" s="68" t="s">
        <v>93</v>
      </c>
      <c r="C13" s="4"/>
      <c r="D13" s="69">
        <f>SUM(D7:D12)</f>
        <v>1386</v>
      </c>
      <c r="E13" s="69">
        <f>SUM(E7:E12)</f>
        <v>138.6</v>
      </c>
    </row>
    <row r="14" spans="1:5" x14ac:dyDescent="0.2">
      <c r="B14" s="34"/>
    </row>
    <row r="15" spans="1:5" x14ac:dyDescent="0.2">
      <c r="B15" s="34"/>
    </row>
    <row r="16" spans="1:5" x14ac:dyDescent="0.2">
      <c r="B16" s="34"/>
    </row>
    <row r="17" spans="2:2" x14ac:dyDescent="0.2">
      <c r="B17" s="34"/>
    </row>
    <row r="18" spans="2:2" x14ac:dyDescent="0.2">
      <c r="B18" s="34"/>
    </row>
    <row r="19" spans="2:2" x14ac:dyDescent="0.2">
      <c r="B19" s="34"/>
    </row>
    <row r="20" spans="2:2" x14ac:dyDescent="0.2">
      <c r="B20" s="34"/>
    </row>
    <row r="21" spans="2:2" x14ac:dyDescent="0.2">
      <c r="B21" s="34"/>
    </row>
    <row r="22" spans="2:2" x14ac:dyDescent="0.2">
      <c r="B22" s="34"/>
    </row>
    <row r="23" spans="2:2" x14ac:dyDescent="0.2">
      <c r="B23" s="34"/>
    </row>
    <row r="24" spans="2:2" x14ac:dyDescent="0.2">
      <c r="B24" s="34"/>
    </row>
    <row r="25" spans="2:2" x14ac:dyDescent="0.2">
      <c r="B25" s="34"/>
    </row>
    <row r="26" spans="2:2" x14ac:dyDescent="0.2">
      <c r="B26" s="34"/>
    </row>
    <row r="27" spans="2:2" x14ac:dyDescent="0.2">
      <c r="B27" s="34"/>
    </row>
    <row r="28" spans="2:2" x14ac:dyDescent="0.2">
      <c r="B28" s="34"/>
    </row>
    <row r="29" spans="2:2" x14ac:dyDescent="0.2">
      <c r="B29" s="34"/>
    </row>
    <row r="30" spans="2:2" x14ac:dyDescent="0.2">
      <c r="B30" s="34"/>
    </row>
    <row r="31" spans="2:2" x14ac:dyDescent="0.2">
      <c r="B31" s="34"/>
    </row>
    <row r="32" spans="2:2" x14ac:dyDescent="0.2">
      <c r="B32" s="34"/>
    </row>
    <row r="33" spans="1:2" s="41" customFormat="1" x14ac:dyDescent="0.2">
      <c r="A33" s="65"/>
      <c r="B33" s="66"/>
    </row>
    <row r="34" spans="1:2" x14ac:dyDescent="0.2">
      <c r="B34" s="34"/>
    </row>
    <row r="35" spans="1:2" x14ac:dyDescent="0.2">
      <c r="B35" s="34"/>
    </row>
    <row r="36" spans="1:2" x14ac:dyDescent="0.2">
      <c r="B36" s="34"/>
    </row>
    <row r="37" spans="1:2" x14ac:dyDescent="0.2">
      <c r="B37" s="34"/>
    </row>
    <row r="38" spans="1:2" x14ac:dyDescent="0.2">
      <c r="B38" s="34"/>
    </row>
    <row r="39" spans="1:2" x14ac:dyDescent="0.2">
      <c r="B39" s="34"/>
    </row>
    <row r="40" spans="1:2" x14ac:dyDescent="0.2">
      <c r="B40" s="34"/>
    </row>
    <row r="41" spans="1:2" x14ac:dyDescent="0.2">
      <c r="B41" s="34"/>
    </row>
    <row r="42" spans="1:2" x14ac:dyDescent="0.2">
      <c r="B42" s="34"/>
    </row>
    <row r="43" spans="1:2" x14ac:dyDescent="0.2">
      <c r="B43" s="34"/>
    </row>
    <row r="44" spans="1:2" x14ac:dyDescent="0.2">
      <c r="B44" s="34"/>
    </row>
    <row r="45" spans="1:2" x14ac:dyDescent="0.2">
      <c r="B45" s="34"/>
    </row>
    <row r="46" spans="1:2" x14ac:dyDescent="0.2">
      <c r="B46" s="34"/>
    </row>
    <row r="47" spans="1:2" x14ac:dyDescent="0.2">
      <c r="B47" s="34"/>
    </row>
    <row r="48" spans="1:2" x14ac:dyDescent="0.2">
      <c r="B48" s="34"/>
    </row>
    <row r="49" spans="1:3" x14ac:dyDescent="0.2">
      <c r="B49" s="34"/>
    </row>
    <row r="50" spans="1:3" x14ac:dyDescent="0.2">
      <c r="B50" s="34"/>
    </row>
    <row r="51" spans="1:3" x14ac:dyDescent="0.2">
      <c r="A51" s="35"/>
      <c r="B51" s="34"/>
    </row>
    <row r="52" spans="1:3" x14ac:dyDescent="0.2">
      <c r="A52" s="36"/>
      <c r="B52" s="34"/>
    </row>
    <row r="53" spans="1:3" x14ac:dyDescent="0.2">
      <c r="A53" s="36"/>
      <c r="B53" s="34"/>
      <c r="C53" s="34"/>
    </row>
    <row r="54" spans="1:3" x14ac:dyDescent="0.2">
      <c r="A54" s="36"/>
      <c r="B54" s="34"/>
      <c r="C54" s="34"/>
    </row>
    <row r="55" spans="1:3" x14ac:dyDescent="0.2">
      <c r="A55" s="36"/>
      <c r="B55" s="34"/>
      <c r="C55" s="34"/>
    </row>
    <row r="56" spans="1:3" x14ac:dyDescent="0.2">
      <c r="A56" s="36"/>
      <c r="B56" s="34"/>
      <c r="C56" s="34"/>
    </row>
    <row r="57" spans="1:3" x14ac:dyDescent="0.2">
      <c r="A57" s="36"/>
      <c r="B57" s="34"/>
      <c r="C57" s="34"/>
    </row>
    <row r="58" spans="1:3" x14ac:dyDescent="0.2">
      <c r="A58" s="36"/>
      <c r="B58" s="34"/>
      <c r="C58" s="34"/>
    </row>
    <row r="59" spans="1:3" x14ac:dyDescent="0.2">
      <c r="A59" s="36"/>
      <c r="B59" s="34"/>
      <c r="C59" s="34"/>
    </row>
    <row r="60" spans="1:3" x14ac:dyDescent="0.2">
      <c r="A60" s="37"/>
      <c r="B60" s="34"/>
    </row>
    <row r="61" spans="1:3" x14ac:dyDescent="0.2">
      <c r="B61" s="34"/>
    </row>
    <row r="62" spans="1:3" x14ac:dyDescent="0.2">
      <c r="B62" s="34"/>
    </row>
    <row r="63" spans="1:3" x14ac:dyDescent="0.2">
      <c r="B63" s="34"/>
    </row>
    <row r="64" spans="1:3" x14ac:dyDescent="0.2">
      <c r="B64" s="34"/>
    </row>
    <row r="65" spans="2:8" x14ac:dyDescent="0.2">
      <c r="B65" s="34"/>
    </row>
    <row r="66" spans="2:8" x14ac:dyDescent="0.2">
      <c r="B66" s="34"/>
    </row>
    <row r="67" spans="2:8" x14ac:dyDescent="0.2">
      <c r="D67" s="34"/>
      <c r="E67" s="34"/>
      <c r="F67" s="34"/>
      <c r="G67" s="34"/>
      <c r="H67" s="34"/>
    </row>
    <row r="68" spans="2:8" x14ac:dyDescent="0.2">
      <c r="D68" s="34"/>
      <c r="E68" s="34"/>
      <c r="F68" s="34"/>
      <c r="G68" s="34"/>
      <c r="H68" s="34"/>
    </row>
    <row r="69" spans="2:8" x14ac:dyDescent="0.2">
      <c r="D69" s="34"/>
      <c r="E69" s="34"/>
      <c r="F69" s="34"/>
      <c r="G69" s="34"/>
      <c r="H69" s="34"/>
    </row>
    <row r="70" spans="2:8" x14ac:dyDescent="0.2">
      <c r="D70" s="34"/>
      <c r="E70" s="34"/>
      <c r="F70" s="34"/>
      <c r="G70" s="34"/>
      <c r="H70" s="34"/>
    </row>
    <row r="71" spans="2:8" x14ac:dyDescent="0.2">
      <c r="D71" s="34"/>
      <c r="E71" s="34"/>
      <c r="F71" s="34"/>
      <c r="G71" s="34"/>
      <c r="H71" s="34"/>
    </row>
    <row r="72" spans="2:8" x14ac:dyDescent="0.2">
      <c r="D72" s="34"/>
      <c r="E72" s="34"/>
      <c r="F72" s="34"/>
      <c r="G72" s="34"/>
      <c r="H72" s="34"/>
    </row>
    <row r="73" spans="2:8" x14ac:dyDescent="0.2">
      <c r="D73" s="34"/>
      <c r="E73" s="34"/>
      <c r="F73" s="34"/>
      <c r="G73" s="34"/>
      <c r="H73" s="34"/>
    </row>
    <row r="74" spans="2:8" x14ac:dyDescent="0.2">
      <c r="D74" s="34"/>
      <c r="E74" s="34"/>
      <c r="F74" s="34"/>
      <c r="G74" s="34"/>
      <c r="H74" s="34"/>
    </row>
    <row r="75" spans="2:8" x14ac:dyDescent="0.2">
      <c r="D75" s="34"/>
      <c r="E75" s="34"/>
      <c r="F75" s="34"/>
      <c r="G75" s="34"/>
      <c r="H75" s="34"/>
    </row>
    <row r="76" spans="2:8" x14ac:dyDescent="0.2">
      <c r="D76" s="34"/>
      <c r="E76" s="34"/>
      <c r="F76" s="34"/>
      <c r="G76" s="34"/>
      <c r="H76" s="34"/>
    </row>
    <row r="77" spans="2:8" x14ac:dyDescent="0.2">
      <c r="D77" s="34"/>
      <c r="E77" s="34"/>
      <c r="F77" s="34"/>
      <c r="G77" s="34"/>
      <c r="H77" s="34"/>
    </row>
    <row r="78" spans="2:8" x14ac:dyDescent="0.2">
      <c r="D78" s="34"/>
      <c r="E78" s="34"/>
      <c r="F78" s="34"/>
      <c r="G78" s="34"/>
      <c r="H78" s="34"/>
    </row>
    <row r="79" spans="2:8" x14ac:dyDescent="0.2">
      <c r="D79" s="34"/>
      <c r="E79" s="34"/>
      <c r="F79" s="34"/>
      <c r="G79" s="34"/>
      <c r="H79" s="34"/>
    </row>
    <row r="80" spans="2:8" x14ac:dyDescent="0.2">
      <c r="D80" s="34"/>
      <c r="E80" s="34"/>
      <c r="F80" s="34"/>
      <c r="G80" s="34"/>
      <c r="H80" s="34"/>
    </row>
    <row r="81" spans="4:8" x14ac:dyDescent="0.2">
      <c r="D81" s="34"/>
      <c r="E81" s="34"/>
      <c r="F81" s="34"/>
      <c r="G81" s="34"/>
      <c r="H81" s="34"/>
    </row>
    <row r="82" spans="4:8" x14ac:dyDescent="0.2">
      <c r="D82" s="34"/>
      <c r="E82" s="34"/>
      <c r="F82" s="34"/>
      <c r="G82" s="34"/>
      <c r="H82" s="34"/>
    </row>
    <row r="83" spans="4:8" x14ac:dyDescent="0.2">
      <c r="D83" s="34"/>
      <c r="E83" s="34"/>
      <c r="F83" s="34"/>
      <c r="G83" s="34"/>
      <c r="H83" s="34"/>
    </row>
    <row r="84" spans="4:8" x14ac:dyDescent="0.2">
      <c r="D84" s="34"/>
      <c r="E84" s="34"/>
      <c r="F84" s="34"/>
      <c r="G84" s="34"/>
      <c r="H84" s="34"/>
    </row>
    <row r="85" spans="4:8" x14ac:dyDescent="0.2">
      <c r="D85" s="34"/>
      <c r="E85" s="34"/>
      <c r="F85" s="34"/>
      <c r="G85" s="34"/>
      <c r="H85" s="34"/>
    </row>
    <row r="86" spans="4:8" x14ac:dyDescent="0.2">
      <c r="D86" s="34"/>
      <c r="E86" s="34"/>
      <c r="F86" s="34"/>
      <c r="G86" s="34"/>
      <c r="H86" s="34"/>
    </row>
    <row r="87" spans="4:8" x14ac:dyDescent="0.2">
      <c r="D87" s="34"/>
      <c r="E87" s="34"/>
      <c r="F87" s="34"/>
      <c r="G87" s="34"/>
      <c r="H87" s="34"/>
    </row>
    <row r="88" spans="4:8" x14ac:dyDescent="0.2">
      <c r="D88" s="34"/>
      <c r="E88" s="34"/>
      <c r="F88" s="34"/>
      <c r="G88" s="34"/>
      <c r="H88" s="34"/>
    </row>
    <row r="89" spans="4:8" x14ac:dyDescent="0.2">
      <c r="D89" s="34"/>
      <c r="E89" s="34"/>
      <c r="F89" s="34"/>
      <c r="G89" s="34"/>
      <c r="H89" s="34"/>
    </row>
    <row r="90" spans="4:8" x14ac:dyDescent="0.2">
      <c r="D90" s="34"/>
      <c r="E90" s="34"/>
      <c r="F90" s="34"/>
      <c r="G90" s="34"/>
      <c r="H90" s="34"/>
    </row>
    <row r="91" spans="4:8" x14ac:dyDescent="0.2">
      <c r="D91" s="34"/>
      <c r="E91" s="34"/>
      <c r="F91" s="34"/>
      <c r="G91" s="34"/>
      <c r="H91" s="34"/>
    </row>
    <row r="92" spans="4:8" x14ac:dyDescent="0.2">
      <c r="D92" s="34"/>
      <c r="E92" s="34"/>
      <c r="F92" s="34"/>
      <c r="G92" s="34"/>
      <c r="H92" s="34"/>
    </row>
    <row r="93" spans="4:8" x14ac:dyDescent="0.2">
      <c r="D93" s="34"/>
      <c r="E93" s="34"/>
      <c r="F93" s="34"/>
      <c r="G93" s="34"/>
      <c r="H93" s="34"/>
    </row>
    <row r="94" spans="4:8" x14ac:dyDescent="0.2">
      <c r="D94" s="34"/>
      <c r="E94" s="34"/>
      <c r="F94" s="34"/>
      <c r="G94" s="34"/>
      <c r="H94" s="34"/>
    </row>
    <row r="95" spans="4:8" x14ac:dyDescent="0.2">
      <c r="D95" s="34"/>
      <c r="E95" s="34"/>
      <c r="F95" s="34"/>
      <c r="G95" s="34"/>
      <c r="H95" s="34"/>
    </row>
    <row r="96" spans="4:8" x14ac:dyDescent="0.2">
      <c r="D96" s="34"/>
      <c r="E96" s="34"/>
      <c r="F96" s="34"/>
      <c r="G96" s="34"/>
      <c r="H96" s="34"/>
    </row>
    <row r="97" spans="4:8" x14ac:dyDescent="0.2">
      <c r="D97" s="34"/>
      <c r="E97" s="34"/>
      <c r="F97" s="34"/>
      <c r="G97" s="34"/>
      <c r="H97" s="34"/>
    </row>
    <row r="98" spans="4:8" x14ac:dyDescent="0.2">
      <c r="D98" s="34"/>
      <c r="E98" s="34"/>
      <c r="F98" s="34"/>
      <c r="G98" s="34"/>
      <c r="H98" s="34"/>
    </row>
    <row r="99" spans="4:8" x14ac:dyDescent="0.2">
      <c r="D99" s="34"/>
      <c r="E99" s="34"/>
      <c r="F99" s="34"/>
      <c r="G99" s="34"/>
      <c r="H99" s="34"/>
    </row>
    <row r="100" spans="4:8" x14ac:dyDescent="0.2">
      <c r="D100" s="34"/>
      <c r="E100" s="34"/>
      <c r="F100" s="34"/>
      <c r="G100" s="34"/>
      <c r="H100" s="34"/>
    </row>
    <row r="101" spans="4:8" x14ac:dyDescent="0.2">
      <c r="D101" s="34"/>
      <c r="E101" s="34"/>
      <c r="F101" s="34"/>
      <c r="G101" s="34"/>
      <c r="H101" s="34"/>
    </row>
    <row r="102" spans="4:8" x14ac:dyDescent="0.2">
      <c r="D102" s="34"/>
      <c r="E102" s="34"/>
      <c r="F102" s="34"/>
      <c r="G102" s="34"/>
      <c r="H102" s="34"/>
    </row>
    <row r="103" spans="4:8" x14ac:dyDescent="0.2">
      <c r="D103" s="34"/>
      <c r="E103" s="34"/>
      <c r="F103" s="34"/>
      <c r="G103" s="34"/>
      <c r="H103" s="34"/>
    </row>
    <row r="104" spans="4:8" x14ac:dyDescent="0.2">
      <c r="E104" s="34"/>
      <c r="F104" s="34"/>
      <c r="G104" s="34"/>
      <c r="H104" s="34"/>
    </row>
    <row r="105" spans="4:8" x14ac:dyDescent="0.2">
      <c r="E105" s="34"/>
      <c r="F105" s="34"/>
      <c r="G105" s="34"/>
      <c r="H105" s="3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F&amp;F day</vt:lpstr>
      <vt:lpstr>Cash Book</vt:lpstr>
      <vt:lpstr>Ammo</vt:lpstr>
      <vt:lpstr>Individual accounts</vt:lpstr>
      <vt:lpstr>Brochure invoices</vt:lpstr>
      <vt:lpstr>Tour Contributions</vt:lpstr>
      <vt:lpstr>Corporate days</vt:lpstr>
      <vt:lpstr>Auction details</vt:lpstr>
    </vt:vector>
  </TitlesOfParts>
  <Company>Evolution Group Services Ltd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Raincock</dc:creator>
  <cp:lastModifiedBy>Ray Hutchings</cp:lastModifiedBy>
  <cp:revision/>
  <dcterms:created xsi:type="dcterms:W3CDTF">2008-08-20T12:35:54Z</dcterms:created>
  <dcterms:modified xsi:type="dcterms:W3CDTF">2018-10-31T09:45:24Z</dcterms:modified>
</cp:coreProperties>
</file>